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25"/>
  <workbookPr defaultThemeVersion="124226"/>
  <mc:AlternateContent xmlns:mc="http://schemas.openxmlformats.org/markup-compatibility/2006">
    <mc:Choice Requires="x15">
      <x15ac:absPath xmlns:x15ac="http://schemas.microsoft.com/office/spreadsheetml/2010/11/ac" url="https://taumataarowai.sharepoint.com/sites/DMS_FinanceandProcurement/Monitoring and Reporting/Chief Executive Annual Disclosure/CE Disclosure 2022-2023/"/>
    </mc:Choice>
  </mc:AlternateContent>
  <xr:revisionPtr revIDLastSave="0" documentId="8_{25BBBB53-18B1-40B7-BEA5-B0F3D0B36D1C}" xr6:coauthVersionLast="47" xr6:coauthVersionMax="47" xr10:uidLastSave="{00000000-0000-0000-0000-000000000000}"/>
  <bookViews>
    <workbookView xWindow="28680" yWindow="1410" windowWidth="29040" windowHeight="15840" firstSheet="5" activeTab="5"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Travel!$A$1:$E$92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67" i="1"/>
  <c r="C81" i="1"/>
  <c r="C22" i="1"/>
  <c r="E60" i="13" l="1"/>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81" i="1" s="1"/>
  <c r="F56" i="13"/>
  <c r="D67" i="1" s="1"/>
  <c r="F55" i="13"/>
  <c r="D22" i="1" s="1"/>
  <c r="C13" i="13"/>
  <c r="C12" i="13"/>
  <c r="C11" i="13"/>
  <c r="C16" i="13" l="1"/>
  <c r="C17" i="13"/>
  <c r="B5" i="4" l="1"/>
  <c r="B4" i="4"/>
  <c r="B5" i="3"/>
  <c r="B4" i="3"/>
  <c r="B5" i="2"/>
  <c r="B4" i="2"/>
  <c r="B5" i="1"/>
  <c r="B4" i="1"/>
  <c r="C15" i="13" l="1"/>
  <c r="F12" i="13" l="1"/>
  <c r="C25" i="4"/>
  <c r="F11" i="13" s="1"/>
  <c r="F13" i="13" l="1"/>
  <c r="B81" i="1"/>
  <c r="B17" i="13" s="1"/>
  <c r="B67" i="1"/>
  <c r="B16" i="13" s="1"/>
  <c r="B22" i="1"/>
  <c r="B15" i="13" s="1"/>
  <c r="B25" i="3" l="1"/>
  <c r="B13" i="13" s="1"/>
  <c r="B25" i="2"/>
  <c r="B12" i="13" s="1"/>
  <c r="B11" i="13" l="1"/>
  <c r="B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<sst xmlns="http://schemas.openxmlformats.org/spreadsheetml/2006/main" count="362" uniqueCount="228">
  <si>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</si>
  <si>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</si>
  <si>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</si>
  <si>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</si>
  <si>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</si>
  <si>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</si>
  <si>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</si>
  <si>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</si>
  <si>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</si>
  <si>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</si>
  <si>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</si>
  <si>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</si>
  <si>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</si>
  <si>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</si>
  <si>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</si>
  <si>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</si>
  <si>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</si>
  <si>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</si>
  <si>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</si>
  <si>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</si>
  <si>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</si>
  <si>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</si>
  <si>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</si>
  <si>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</si>
  <si>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</si>
  <si>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</si>
  <si>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</si>
  <si>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</si>
  <si>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</si>
  <si>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</si>
  <si>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</si>
  <si>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</si>
  <si>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</si>
  <si>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</si>
  <si>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</si>
  <si>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</si>
  <si>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</si>
  <si>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</si>
  <si>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</si>
  <si>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</si>
  <si>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</si>
  <si>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</si>
  <si>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</si>
  <si>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</si>
  <si>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</si>
  <si>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</si>
  <si>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</si>
  <si>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</si>
  <si>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</si>
  <si>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</si>
  <si>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</si>
  <si>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</si>
  <si>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</si>
  <si>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Taumata Arowai</t>
  </si>
  <si>
    <t>Secretary or Chief Executive**</t>
  </si>
  <si>
    <t>Allan Prangnell</t>
  </si>
  <si>
    <t>Disclosure period start***</t>
  </si>
  <si>
    <t>Disclosure period end***</t>
  </si>
  <si>
    <t>Agency totals check</t>
  </si>
  <si>
    <t xml:space="preserve">Checked </t>
  </si>
  <si>
    <t>Secretary or Chief Executive approval****</t>
  </si>
  <si>
    <t>This disclosure has been approved by the Departmental Secretary or Chief Executive</t>
  </si>
  <si>
    <t>Other sign-off****</t>
  </si>
  <si>
    <t>Board Chair and Head of Corporate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</si>
  <si>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</si>
  <si>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</si>
  <si>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</si>
  <si>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</si>
  <si>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</si>
  <si>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</si>
  <si>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</si>
  <si>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</si>
  <si>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</si>
  <si>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</si>
  <si>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</si>
  <si>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</si>
  <si>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</si>
  <si>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</si>
  <si>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</si>
  <si>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</si>
  <si>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</si>
  <si>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</si>
  <si>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</si>
  <si>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</si>
  <si>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</si>
  <si>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</si>
  <si>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</si>
  <si>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</si>
  <si>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</si>
  <si>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</si>
  <si>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</si>
  <si>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</si>
  <si>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</si>
  <si>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</si>
  <si>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</si>
  <si>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</si>
  <si>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</si>
  <si>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</si>
  <si>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</si>
  <si>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</si>
  <si>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</si>
  <si>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</si>
  <si>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</si>
  <si>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</si>
  <si>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</si>
  <si>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</si>
  <si>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</si>
  <si>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</si>
  <si>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</si>
  <si>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</si>
  <si>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</si>
  <si>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</si>
  <si>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</si>
  <si>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</si>
  <si>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</si>
  <si>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</si>
  <si>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</si>
  <si>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</si>
  <si>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</si>
  <si>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</si>
  <si>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</si>
  <si>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</si>
  <si>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</si>
  <si>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</si>
  <si>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</si>
  <si>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</si>
  <si>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</si>
  <si>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</si>
  <si>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No international travel expenses to disclose for this period</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</si>
  <si>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</si>
  <si>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</si>
  <si>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</si>
  <si>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PRANGNELL ALLAN MR - Domestic Air Travel - WLG/CHC/WLG - 30-05-23</t>
  </si>
  <si>
    <t xml:space="preserve">Travel - domestic </t>
  </si>
  <si>
    <t>Christchurch</t>
  </si>
  <si>
    <t>PRANGNELL ALLAN MR - Domestic Air Travel - WLG/ZQN/WLG - 19-04-23</t>
  </si>
  <si>
    <t>Queenstown</t>
  </si>
  <si>
    <t>Allan Prangnell- TAXI- FROM ARO VALLEY AREA TO WELLINGTON AIRPORT  - 01-03-23</t>
  </si>
  <si>
    <t>Taxi Airport</t>
  </si>
  <si>
    <t>PRANGNELL ALLAN MR - Domestic Air Travel - WLG/CHC/WLG - 29-03-23</t>
  </si>
  <si>
    <t>PRANGNELL ALLAN MR - Domestic Air Travel - WLG/CHC - 01-03-23</t>
  </si>
  <si>
    <t>PRANGNELL ALLAN MR - Domestic Air Travel - WLG/HLZ/WLG - 24-02-23</t>
  </si>
  <si>
    <t>Hamilton</t>
  </si>
  <si>
    <t>PRANGNELL ALLAN MR - Domestic Air Travel - DUD/CHC/WLG - 10-02-23</t>
  </si>
  <si>
    <t>PRANGNELL ALLAN MR - Domestic Air Travel - CHC/WLG - 14-02-23</t>
  </si>
  <si>
    <t>PRANGNELL ALLAN MR - Domestic Air Travel - DUD/WLG - 10-02-23</t>
  </si>
  <si>
    <t>Dunedin</t>
  </si>
  <si>
    <t>PRANGNELL ALLAN MR - Domestic Air Travel - WLG/CHC - 14-02-23</t>
  </si>
  <si>
    <t>PRANGNELL ALLAN MR - Domestic Air Travel - WLG/DUD - 10-02-23</t>
  </si>
  <si>
    <t>Allan Prangnell - TAXI - FROM WELLINGTON AIRPORT TO ARO VALLEY AREA -24-02-23</t>
  </si>
  <si>
    <t>Wellington</t>
  </si>
  <si>
    <t>Allan Prangnell - TAXI - FROM ARO VALLEY AREA TO WELLINGTON AIRPORT - 24-02-23</t>
  </si>
  <si>
    <t>Allan Prangnell - TAXI - FROM WELLINGTON AIRPORT TO THE TERRACE/BOWENAREA - 10-02-23</t>
  </si>
  <si>
    <t>Allan Prangnell - TAXI - FROM ARO VALLEY AREA TO WELLINGTON AIRPORT - 10-02-23</t>
  </si>
  <si>
    <t>Allan Prangnell - TAXI - FROM CENTRAL DUNEDIN TO DUNEDIN AIRPORT - 10-02-23</t>
  </si>
  <si>
    <t>Allan Prangnell-TAXI-FROM ARO VALLEY AREA          TO WELLINGTON AIRPORT       -30-05-23</t>
  </si>
  <si>
    <t>Allan Prangnell-TAXI-FROM CHRISTCHURCH AIRPORT     TO CITY SOUTH               -30-05-23</t>
  </si>
  <si>
    <t>PRANGNELL ALLAN MR - Hotel Accommodation (NZ) - 1N 30 05 RAMADA SUITES C - 30-05-23</t>
  </si>
  <si>
    <t>Allan Prangnell-TAXI-FROM SOUTH CITY               TO CHRISTCHURCH AIRPORT     -31-05-23</t>
  </si>
  <si>
    <t>Allan Prangnell-TAXI-FROM DIXON/BOULCOTT AREATOWELLINGTON AIRPORT -19-04-23</t>
  </si>
  <si>
    <t>Allan Prangnell-TAXI-FROM TOWN CENTRETOAIRPORT-21-04-23</t>
  </si>
  <si>
    <t>Allan Prangnell-TAXI-FROM WELLINGTON AIRPORT TOARO VALLEY AREA-21-04-23</t>
  </si>
  <si>
    <t>Allan Prangnell- TAXI- FROM WELLINGTON AIRPORT  TO LAMBTON QUAY AREA - 01-03-23</t>
  </si>
  <si>
    <t>Travel - domestic (except Air NZ)</t>
  </si>
  <si>
    <t>C/c - Parking, Dunedin Airport, Pickup A Prangnell/R McMillan - S Singh - 10/02/2023</t>
  </si>
  <si>
    <t xml:space="preserve">PRANGNELL ALLAN MR - Ticket Issue Service Fee -  -       </t>
  </si>
  <si>
    <t>Holiday Inn Queenstown - accommodation for LGNZ Zone 5 &amp; 6 meeting 19 - 20 April 2023</t>
  </si>
  <si>
    <t>Accommodation and meals - domestic travel</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</si>
  <si>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</si>
  <si>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</si>
  <si>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</si>
  <si>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</si>
  <si>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 xml:space="preserve">Allan Prangnell - TAXI - FROM LAMBTON QUAY AREA TO THORN/MOLESWORTHAREA  -2 0-03-23 </t>
  </si>
  <si>
    <t>Allan Prangnell-TAXI-FROM LAMBTON QUAY AREA        TO THORN/MOLESWORTHAREA     -19-06-23</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</si>
  <si>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</si>
  <si>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</si>
  <si>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</si>
  <si>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</si>
  <si>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</si>
  <si>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</si>
  <si>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</si>
  <si>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</si>
  <si>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</si>
  <si>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</si>
  <si>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</si>
  <si>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</si>
  <si>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</si>
  <si>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Stakeholder Relationship Lunch</t>
  </si>
  <si>
    <t>With 1 x board member</t>
  </si>
  <si>
    <t xml:space="preserve">The Exchange Queenstown - Breakfast for LGNZ Zone 5 &amp; 6 meeting for Allan &amp; Brian Hanna </t>
  </si>
  <si>
    <t>Dinner for four (With x1 external, x 1 board &amp; x1 leadership team )</t>
  </si>
  <si>
    <t>Working dinner Pravda with Alan Sutherland WICS, Chair Karen Poutasi &amp; Maria Nepia DIA</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</si>
  <si>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</si>
  <si>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</si>
  <si>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</si>
  <si>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</si>
  <si>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</si>
  <si>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</si>
  <si>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</si>
  <si>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</si>
  <si>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</si>
  <si>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</si>
  <si>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One NZ Charges for 24 May 23 - 23 Jun 23 - Allan Prangnell</t>
  </si>
  <si>
    <t>Phone and Data Costs</t>
  </si>
  <si>
    <t>One NZ Charges for 24 Apr 23 - 23 May 23 - Allan Prangnell</t>
  </si>
  <si>
    <t>One NZ Charges for 24 Mar 23 - 23 Apr 23 - Allan Prangnell</t>
  </si>
  <si>
    <t>Vodafone Charges for 24 Feb 23 - 23 Mar 23 - Allan Prangnell</t>
  </si>
  <si>
    <t>Vodafone Charges for 24 Jan 23 - 23 Feb 23 - Allan Prangnell</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</si>
  <si>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</si>
  <si>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</si>
  <si>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</si>
  <si>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</si>
  <si>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</si>
  <si>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</si>
  <si>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</si>
  <si>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</si>
  <si>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</si>
  <si>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</si>
  <si>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</si>
  <si>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Jackson Stone 'Tākina' events centre opening event</t>
  </si>
  <si>
    <t>Jackson Stone</t>
  </si>
  <si>
    <t>N/A</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</si>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</sst>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3">
    <font>
      <sz val="10"/>
      <color theme="1"/>
      <name val="Arial"/>
      <family val="2"/>
    </font>
    <font>
      <sz val="11"/>
      <color theme="1"/>
      <name val="Calibri"/>
      <family val="2"/>
      <scheme val="minor"/>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10"/>
      <color theme="1"/>
      <name val="Calibri"/>
      <family val="2"/>
      <scheme val="minor"/>
    </font>
    <font>
      <b/>
      <i/>
      <sz val="1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3">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3">
    <xf numFmtId="0" fontId="0" fillId="0" borderId="0"/>
    <xf numFmtId="0" fontId="11" fillId="0" borderId="0" applyNumberFormat="0" applyFill="0" applyBorder="0" applyAlignment="0" applyProtection="0"/>
    <xf numFmtId="165" fontId="24" fillId="0" borderId="0" applyFont="0" applyFill="0" applyBorder="0" applyAlignment="0" applyProtection="0"/>
  </cellStyleXfs>
  <cellXfs count="159">
    <xf numFmtId="0" fontId="0" fillId="0" borderId="0" xfId="0"/>
    <xf numFmtId="0" fontId="0" fillId="0" borderId="0" xfId="0" applyAlignment="1" applyProtection="1">
      <alignment wrapText="1"/>
      <protection locked="0"/>
    </xf>
    <xf numFmtId="0" fontId="0" fillId="0" borderId="0" xfId="0" applyProtection="1">
      <protection locked="0"/>
    </xf>
    <xf numFmtId="0" fontId="19" fillId="2" borderId="0" xfId="0" applyFont="1" applyFill="1" applyAlignment="1">
      <alignment vertical="center" wrapText="1" readingOrder="1"/>
    </xf>
    <xf numFmtId="0" fontId="0" fillId="5" borderId="0" xfId="0" applyFill="1" applyAlignment="1">
      <alignment wrapText="1"/>
    </xf>
    <xf numFmtId="0" fontId="19" fillId="0" borderId="0" xfId="0" applyFont="1" applyAlignment="1">
      <alignment vertical="center" wrapText="1" readingOrder="1"/>
    </xf>
    <xf numFmtId="0" fontId="18" fillId="0" borderId="0" xfId="0" applyFont="1" applyAlignment="1">
      <alignment vertical="center" wrapText="1" readingOrder="1"/>
    </xf>
    <xf numFmtId="0" fontId="22" fillId="0" borderId="0" xfId="0" applyFont="1" applyAlignment="1">
      <alignment vertical="center" wrapText="1" readingOrder="1"/>
    </xf>
    <xf numFmtId="0" fontId="22" fillId="0" borderId="3" xfId="0" applyFont="1" applyBorder="1" applyAlignment="1">
      <alignment vertical="center" wrapText="1" readingOrder="1"/>
    </xf>
    <xf numFmtId="0" fontId="31" fillId="0" borderId="3" xfId="0" applyFont="1" applyBorder="1" applyAlignment="1">
      <alignment horizontal="left" vertical="center" wrapText="1" indent="2" readingOrder="1"/>
    </xf>
    <xf numFmtId="0" fontId="0" fillId="4" borderId="0" xfId="0" applyFill="1"/>
    <xf numFmtId="0" fontId="0" fillId="5" borderId="0" xfId="0" applyFill="1"/>
    <xf numFmtId="0" fontId="5" fillId="6" borderId="0" xfId="0" applyFont="1" applyFill="1"/>
    <xf numFmtId="0" fontId="5" fillId="6" borderId="0" xfId="0" applyFont="1" applyFill="1" applyAlignment="1">
      <alignment wrapText="1"/>
    </xf>
    <xf numFmtId="0" fontId="27" fillId="0" borderId="0" xfId="0" applyFont="1"/>
    <xf numFmtId="166" fontId="26" fillId="0" borderId="0" xfId="0" applyNumberFormat="1" applyFont="1" applyAlignment="1">
      <alignment vertical="center" wrapText="1"/>
    </xf>
    <xf numFmtId="0" fontId="20" fillId="0" borderId="0" xfId="0" applyFont="1" applyAlignment="1">
      <alignment horizontal="center" vertical="center" wrapText="1"/>
    </xf>
    <xf numFmtId="0" fontId="0" fillId="0" borderId="0" xfId="0" applyAlignment="1">
      <alignment wrapText="1"/>
    </xf>
    <xf numFmtId="0" fontId="5" fillId="0" borderId="0" xfId="0" applyFont="1" applyAlignment="1">
      <alignment wrapText="1"/>
    </xf>
    <xf numFmtId="0" fontId="2" fillId="0" borderId="0" xfId="0" applyFont="1" applyAlignment="1">
      <alignment wrapText="1"/>
    </xf>
    <xf numFmtId="0" fontId="0" fillId="0" borderId="0" xfId="0" applyAlignment="1">
      <alignment vertical="center"/>
    </xf>
    <xf numFmtId="0" fontId="5" fillId="0" borderId="0" xfId="0" applyFont="1"/>
    <xf numFmtId="0" fontId="0" fillId="0" borderId="0" xfId="0" applyAlignment="1">
      <alignment horizontal="justify" vertical="center"/>
    </xf>
    <xf numFmtId="0" fontId="15" fillId="0" borderId="0" xfId="0" applyFont="1" applyAlignment="1">
      <alignment vertical="center" wrapText="1" readingOrder="1"/>
    </xf>
    <xf numFmtId="0" fontId="21"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4" fillId="0" borderId="0" xfId="0" applyFont="1" applyAlignment="1">
      <alignment wrapText="1"/>
    </xf>
    <xf numFmtId="0" fontId="0" fillId="0" borderId="0" xfId="0" applyAlignment="1">
      <alignment vertical="center" wrapText="1"/>
    </xf>
    <xf numFmtId="0" fontId="3" fillId="0" borderId="0" xfId="0" applyFont="1" applyAlignment="1">
      <alignment wrapText="1"/>
    </xf>
    <xf numFmtId="0" fontId="2" fillId="0" borderId="0" xfId="0" applyFont="1" applyAlignment="1">
      <alignment vertical="center" wrapText="1"/>
    </xf>
    <xf numFmtId="0" fontId="20" fillId="3" borderId="0" xfId="0" applyFont="1" applyFill="1" applyAlignment="1">
      <alignment vertical="center" wrapText="1" readingOrder="1"/>
    </xf>
    <xf numFmtId="0" fontId="17" fillId="3" borderId="0" xfId="0" applyFont="1" applyFill="1"/>
    <xf numFmtId="1" fontId="22" fillId="0" borderId="5" xfId="0" applyNumberFormat="1" applyFont="1" applyBorder="1" applyAlignment="1">
      <alignment horizontal="center" vertical="center" wrapText="1"/>
    </xf>
    <xf numFmtId="0" fontId="16" fillId="0" borderId="0" xfId="0" applyFont="1" applyAlignment="1">
      <alignment vertical="center"/>
    </xf>
    <xf numFmtId="1" fontId="18" fillId="0" borderId="0" xfId="0" applyNumberFormat="1" applyFont="1" applyAlignment="1">
      <alignment horizontal="center" vertical="center" wrapText="1"/>
    </xf>
    <xf numFmtId="165" fontId="18" fillId="0" borderId="0" xfId="2" applyFont="1" applyFill="1" applyBorder="1" applyAlignment="1" applyProtection="1">
      <alignment vertical="center" wrapText="1" readingOrder="1"/>
    </xf>
    <xf numFmtId="0" fontId="16" fillId="0" borderId="0" xfId="0" applyFont="1" applyAlignment="1">
      <alignment vertical="center" wrapText="1"/>
    </xf>
    <xf numFmtId="0" fontId="0" fillId="5" borderId="0" xfId="0" applyFill="1" applyAlignment="1">
      <alignment horizontal="left" vertical="top"/>
    </xf>
    <xf numFmtId="0" fontId="19" fillId="2" borderId="0" xfId="0" applyFont="1" applyFill="1" applyAlignment="1">
      <alignment horizontal="center" vertical="center"/>
    </xf>
    <xf numFmtId="0" fontId="28" fillId="0" borderId="0" xfId="0" applyFont="1" applyAlignment="1">
      <alignment horizontal="center"/>
    </xf>
    <xf numFmtId="0" fontId="12" fillId="0" borderId="0" xfId="0" applyFont="1" applyAlignment="1">
      <alignment vertical="center"/>
    </xf>
    <xf numFmtId="0" fontId="20" fillId="2" borderId="0" xfId="0" applyFont="1" applyFill="1" applyAlignment="1">
      <alignment horizontal="justify" vertical="center"/>
    </xf>
    <xf numFmtId="0" fontId="8" fillId="0" borderId="0" xfId="0" applyFont="1" applyAlignment="1">
      <alignment vertical="center"/>
    </xf>
    <xf numFmtId="0" fontId="8" fillId="0" borderId="0" xfId="0" applyFont="1" applyAlignment="1">
      <alignment vertical="center" wrapText="1"/>
    </xf>
    <xf numFmtId="0" fontId="12" fillId="0" borderId="0" xfId="0" applyFont="1" applyAlignment="1">
      <alignment horizontal="justify" vertical="center"/>
    </xf>
    <xf numFmtId="0" fontId="8" fillId="0" borderId="0" xfId="0" applyFont="1" applyAlignment="1">
      <alignment horizontal="justify" vertical="center"/>
    </xf>
    <xf numFmtId="0" fontId="20" fillId="3" borderId="0" xfId="0" applyFont="1" applyFill="1" applyAlignment="1">
      <alignment horizontal="justify" vertical="center"/>
    </xf>
    <xf numFmtId="0" fontId="12" fillId="0" borderId="0" xfId="1" applyFont="1" applyAlignment="1" applyProtection="1">
      <alignment horizontal="justify" vertical="center"/>
    </xf>
    <xf numFmtId="0" fontId="12" fillId="0" borderId="0" xfId="0" applyFont="1" applyAlignment="1">
      <alignment horizontal="left" vertical="center" wrapText="1"/>
    </xf>
    <xf numFmtId="0" fontId="13" fillId="0" borderId="0" xfId="1" applyFont="1" applyAlignment="1" applyProtection="1">
      <alignment vertical="center"/>
    </xf>
    <xf numFmtId="0" fontId="13" fillId="0" borderId="0" xfId="1" applyFont="1" applyAlignment="1" applyProtection="1">
      <alignment horizontal="justify" vertical="center"/>
    </xf>
    <xf numFmtId="0" fontId="12" fillId="0" borderId="0" xfId="0" applyFont="1" applyAlignment="1">
      <alignment horizontal="center" vertical="center"/>
    </xf>
    <xf numFmtId="0" fontId="20" fillId="3" borderId="0" xfId="0" applyFont="1" applyFill="1" applyAlignment="1">
      <alignment vertical="center" readingOrder="1"/>
    </xf>
    <xf numFmtId="0" fontId="33" fillId="0" borderId="0" xfId="0" applyFont="1"/>
    <xf numFmtId="166" fontId="20" fillId="8" borderId="0" xfId="0" applyNumberFormat="1" applyFont="1" applyFill="1" applyAlignment="1">
      <alignment horizontal="left" vertical="center" wrapText="1"/>
    </xf>
    <xf numFmtId="1" fontId="20" fillId="8" borderId="0" xfId="0" applyNumberFormat="1" applyFont="1" applyFill="1" applyAlignment="1">
      <alignment horizontal="center" vertical="center" wrapText="1"/>
    </xf>
    <xf numFmtId="164" fontId="0" fillId="0" borderId="0" xfId="0" applyNumberFormat="1" applyAlignment="1">
      <alignment wrapText="1"/>
    </xf>
    <xf numFmtId="164" fontId="20" fillId="3" borderId="0" xfId="0" applyNumberFormat="1" applyFont="1" applyFill="1" applyAlignment="1">
      <alignment vertical="center"/>
    </xf>
    <xf numFmtId="164" fontId="22" fillId="0" borderId="4" xfId="2" applyNumberFormat="1" applyFont="1" applyFill="1" applyBorder="1" applyAlignment="1" applyProtection="1">
      <alignment vertical="center" wrapText="1" readingOrder="1"/>
    </xf>
    <xf numFmtId="164" fontId="22"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20" fillId="3" borderId="0" xfId="0" applyNumberFormat="1" applyFont="1" applyFill="1" applyAlignment="1">
      <alignment vertical="center" wrapText="1" readingOrder="1"/>
    </xf>
    <xf numFmtId="0" fontId="0" fillId="4" borderId="0" xfId="0" applyFill="1" applyAlignment="1">
      <alignment wrapText="1"/>
    </xf>
    <xf numFmtId="0" fontId="7" fillId="4" borderId="0" xfId="0" applyFont="1" applyFill="1" applyAlignment="1">
      <alignment wrapText="1"/>
    </xf>
    <xf numFmtId="0" fontId="13" fillId="0" borderId="0" xfId="1" applyFont="1" applyFill="1" applyAlignment="1" applyProtection="1">
      <alignment horizontal="justify" vertical="center"/>
    </xf>
    <xf numFmtId="0" fontId="16" fillId="0" borderId="5" xfId="2" applyNumberFormat="1" applyFont="1" applyFill="1" applyBorder="1" applyAlignment="1" applyProtection="1">
      <alignment horizontal="center" vertical="center" wrapText="1" readingOrder="1"/>
    </xf>
    <xf numFmtId="0" fontId="16"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1" fillId="0" borderId="0" xfId="0" applyFont="1" applyAlignment="1">
      <alignment horizontal="center" wrapText="1"/>
    </xf>
    <xf numFmtId="0" fontId="34" fillId="3" borderId="0" xfId="0" applyFont="1" applyFill="1" applyAlignment="1">
      <alignment horizontal="center" vertical="center" readingOrder="1"/>
    </xf>
    <xf numFmtId="0" fontId="21" fillId="3" borderId="0" xfId="0" applyFont="1" applyFill="1" applyAlignment="1">
      <alignment vertical="center"/>
    </xf>
    <xf numFmtId="164" fontId="21" fillId="3" borderId="0" xfId="0" applyNumberFormat="1" applyFont="1" applyFill="1" applyAlignment="1">
      <alignment vertical="center"/>
    </xf>
    <xf numFmtId="0" fontId="5" fillId="4" borderId="0" xfId="0" applyFont="1" applyFill="1" applyAlignment="1">
      <alignment wrapText="1"/>
    </xf>
    <xf numFmtId="0" fontId="5"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5"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5" fillId="5" borderId="0" xfId="0" applyFont="1" applyFill="1" applyAlignment="1">
      <alignment horizontal="center" vertical="top"/>
    </xf>
    <xf numFmtId="1" fontId="5" fillId="5" borderId="0" xfId="0" applyNumberFormat="1" applyFont="1" applyFill="1" applyAlignment="1">
      <alignment horizontal="center"/>
    </xf>
    <xf numFmtId="0" fontId="5" fillId="4" borderId="0" xfId="0" applyFont="1" applyFill="1" applyAlignment="1">
      <alignment horizontal="center" wrapText="1"/>
    </xf>
    <xf numFmtId="0" fontId="5" fillId="5" borderId="0" xfId="0" applyFont="1" applyFill="1" applyAlignment="1">
      <alignment horizontal="center" wrapText="1"/>
    </xf>
    <xf numFmtId="0" fontId="19" fillId="3" borderId="0" xfId="0" applyFont="1" applyFill="1" applyAlignment="1">
      <alignment vertical="center" wrapText="1" readingOrder="1"/>
    </xf>
    <xf numFmtId="165" fontId="19" fillId="3" borderId="0" xfId="2" applyFont="1" applyFill="1" applyBorder="1" applyAlignment="1" applyProtection="1">
      <alignment horizontal="center" vertical="center" wrapText="1" readingOrder="1"/>
    </xf>
    <xf numFmtId="165" fontId="19" fillId="0" borderId="0" xfId="2" applyFont="1" applyFill="1" applyBorder="1" applyAlignment="1" applyProtection="1">
      <alignment horizontal="center" vertical="center" wrapText="1" readingOrder="1"/>
    </xf>
    <xf numFmtId="0" fontId="19" fillId="7" borderId="0" xfId="0" applyFont="1" applyFill="1" applyAlignment="1">
      <alignment vertical="center" wrapText="1" readingOrder="1"/>
    </xf>
    <xf numFmtId="165" fontId="19" fillId="7" borderId="0" xfId="2" applyFont="1" applyFill="1" applyBorder="1" applyAlignment="1" applyProtection="1">
      <alignment horizontal="center" vertical="center" wrapText="1" readingOrder="1"/>
    </xf>
    <xf numFmtId="0" fontId="21" fillId="0" borderId="0" xfId="0" applyFont="1" applyAlignment="1">
      <alignment wrapText="1"/>
    </xf>
    <xf numFmtId="0" fontId="17" fillId="0" borderId="0" xfId="0" applyFont="1"/>
    <xf numFmtId="167" fontId="16" fillId="9" borderId="3" xfId="0" applyNumberFormat="1" applyFont="1" applyFill="1" applyBorder="1" applyAlignment="1" applyProtection="1">
      <alignment vertical="center"/>
      <protection locked="0"/>
    </xf>
    <xf numFmtId="164" fontId="16" fillId="9" borderId="4" xfId="0" applyNumberFormat="1" applyFont="1" applyFill="1" applyBorder="1" applyAlignment="1" applyProtection="1">
      <alignment vertical="center" wrapText="1"/>
      <protection locked="0"/>
    </xf>
    <xf numFmtId="0" fontId="16" fillId="9" borderId="4" xfId="0" applyFont="1" applyFill="1" applyBorder="1" applyAlignment="1" applyProtection="1">
      <alignment vertical="center" wrapText="1"/>
      <protection locked="0"/>
    </xf>
    <xf numFmtId="0" fontId="16" fillId="9" borderId="5" xfId="0" applyFont="1" applyFill="1" applyBorder="1" applyAlignment="1" applyProtection="1">
      <alignment vertical="center" wrapText="1"/>
      <protection locked="0"/>
    </xf>
    <xf numFmtId="167" fontId="16"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6" fillId="9" borderId="4" xfId="0" applyFont="1" applyFill="1" applyBorder="1" applyAlignment="1" applyProtection="1">
      <alignment horizontal="left" vertical="center" wrapText="1"/>
      <protection locked="0"/>
    </xf>
    <xf numFmtId="164" fontId="16" fillId="9" borderId="4" xfId="0" applyNumberFormat="1" applyFont="1" applyFill="1" applyBorder="1" applyAlignment="1" applyProtection="1">
      <alignment horizontal="right" vertical="center" wrapText="1"/>
      <protection locked="0"/>
    </xf>
    <xf numFmtId="0" fontId="11" fillId="0" borderId="0" xfId="1" applyFill="1" applyAlignment="1">
      <alignment wrapText="1"/>
    </xf>
    <xf numFmtId="167" fontId="16" fillId="9" borderId="8" xfId="0" applyNumberFormat="1" applyFont="1" applyFill="1" applyBorder="1" applyAlignment="1" applyProtection="1">
      <alignment vertical="center" wrapText="1"/>
      <protection locked="0"/>
    </xf>
    <xf numFmtId="164" fontId="16" fillId="9" borderId="9" xfId="0" applyNumberFormat="1" applyFont="1" applyFill="1" applyBorder="1" applyAlignment="1" applyProtection="1">
      <alignment vertical="center" wrapText="1"/>
      <protection locked="0"/>
    </xf>
    <xf numFmtId="0" fontId="16" fillId="9" borderId="9" xfId="0" applyFont="1" applyFill="1" applyBorder="1" applyAlignment="1" applyProtection="1">
      <alignment vertical="center" wrapText="1"/>
      <protection locked="0"/>
    </xf>
    <xf numFmtId="0" fontId="16" fillId="9" borderId="10" xfId="0" applyFont="1" applyFill="1" applyBorder="1" applyAlignment="1" applyProtection="1">
      <alignment vertical="center" wrapText="1"/>
      <protection locked="0"/>
    </xf>
    <xf numFmtId="167" fontId="16" fillId="3" borderId="3" xfId="0" applyNumberFormat="1" applyFont="1" applyFill="1" applyBorder="1" applyAlignment="1" applyProtection="1">
      <alignment vertical="center"/>
      <protection locked="0"/>
    </xf>
    <xf numFmtId="164" fontId="16" fillId="3" borderId="4" xfId="0" applyNumberFormat="1" applyFont="1" applyFill="1" applyBorder="1" applyAlignment="1" applyProtection="1">
      <alignment vertical="center" wrapText="1"/>
      <protection locked="0"/>
    </xf>
    <xf numFmtId="0" fontId="16" fillId="3" borderId="4" xfId="0" applyFont="1" applyFill="1" applyBorder="1" applyAlignment="1" applyProtection="1">
      <alignment vertical="center" wrapText="1"/>
      <protection locked="0"/>
    </xf>
    <xf numFmtId="0" fontId="16" fillId="3" borderId="5" xfId="0" applyFont="1" applyFill="1" applyBorder="1" applyAlignment="1" applyProtection="1">
      <alignment vertical="center" wrapText="1"/>
      <protection locked="0"/>
    </xf>
    <xf numFmtId="0" fontId="21" fillId="3" borderId="0" xfId="0" applyFont="1" applyFill="1" applyAlignment="1">
      <alignment horizontal="left" vertical="center" wrapText="1"/>
    </xf>
    <xf numFmtId="0" fontId="20" fillId="3" borderId="0" xfId="0" applyFont="1" applyFill="1" applyAlignment="1">
      <alignment horizontal="left" vertical="center" readingOrder="1"/>
    </xf>
    <xf numFmtId="166" fontId="20" fillId="3" borderId="0" xfId="0" applyNumberFormat="1" applyFont="1" applyFill="1" applyAlignment="1">
      <alignment horizontal="left" vertical="center" wrapText="1"/>
    </xf>
    <xf numFmtId="1" fontId="20" fillId="3" borderId="0" xfId="0" applyNumberFormat="1" applyFont="1" applyFill="1" applyAlignment="1">
      <alignment horizontal="center" vertical="center" wrapText="1"/>
    </xf>
    <xf numFmtId="166" fontId="34" fillId="3" borderId="0" xfId="0" applyNumberFormat="1" applyFont="1" applyFill="1" applyAlignment="1">
      <alignment horizontal="center" vertical="center" wrapText="1"/>
    </xf>
    <xf numFmtId="167" fontId="16" fillId="10" borderId="3" xfId="0" applyNumberFormat="1" applyFont="1" applyFill="1" applyBorder="1" applyAlignment="1" applyProtection="1">
      <alignment vertical="center"/>
      <protection locked="0"/>
    </xf>
    <xf numFmtId="164" fontId="16" fillId="10" borderId="4" xfId="0" applyNumberFormat="1" applyFont="1" applyFill="1" applyBorder="1" applyAlignment="1" applyProtection="1">
      <alignment vertical="center" wrapText="1"/>
      <protection locked="0"/>
    </xf>
    <xf numFmtId="0" fontId="16" fillId="10" borderId="4" xfId="0" applyFont="1" applyFill="1" applyBorder="1" applyAlignment="1" applyProtection="1">
      <alignment vertical="center" wrapText="1"/>
      <protection locked="0"/>
    </xf>
    <xf numFmtId="0" fontId="16" fillId="10" borderId="5" xfId="0" applyFont="1" applyFill="1" applyBorder="1" applyAlignment="1" applyProtection="1">
      <alignment vertical="center" wrapText="1"/>
      <protection locked="0"/>
    </xf>
    <xf numFmtId="167" fontId="16"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6" fillId="10" borderId="4" xfId="0" applyFont="1" applyFill="1" applyBorder="1" applyAlignment="1" applyProtection="1">
      <alignment horizontal="left" vertical="center" wrapText="1"/>
      <protection locked="0"/>
    </xf>
    <xf numFmtId="164" fontId="16"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4" fillId="3" borderId="0" xfId="0" applyFont="1" applyFill="1" applyAlignment="1">
      <alignment horizontal="center" vertical="center" wrapText="1"/>
    </xf>
    <xf numFmtId="0" fontId="37" fillId="10" borderId="7" xfId="0" applyFont="1" applyFill="1" applyBorder="1" applyAlignment="1">
      <alignment horizontal="center" vertical="center" wrapText="1"/>
    </xf>
    <xf numFmtId="0" fontId="13" fillId="11" borderId="0" xfId="1" applyFont="1" applyFill="1" applyAlignment="1" applyProtection="1">
      <alignment horizontal="justify" vertical="center"/>
    </xf>
    <xf numFmtId="0" fontId="40" fillId="0" borderId="0" xfId="0" applyFont="1" applyAlignment="1">
      <alignment wrapText="1"/>
    </xf>
    <xf numFmtId="49" fontId="41" fillId="10" borderId="12" xfId="0" applyNumberFormat="1" applyFont="1" applyFill="1" applyBorder="1" applyProtection="1">
      <protection locked="0"/>
    </xf>
    <xf numFmtId="14" fontId="1" fillId="10" borderId="11" xfId="0" applyNumberFormat="1" applyFont="1" applyFill="1" applyBorder="1" applyProtection="1">
      <protection locked="0"/>
    </xf>
    <xf numFmtId="0" fontId="17" fillId="0" borderId="0" xfId="0" applyFont="1" applyAlignment="1">
      <alignment vertical="center"/>
    </xf>
    <xf numFmtId="0" fontId="17" fillId="0" borderId="0" xfId="0" applyFont="1" applyProtection="1">
      <protection locked="0"/>
    </xf>
    <xf numFmtId="0" fontId="17" fillId="11" borderId="4" xfId="0" applyFont="1" applyFill="1" applyBorder="1" applyAlignment="1" applyProtection="1">
      <alignment vertical="center" wrapText="1"/>
      <protection locked="0"/>
    </xf>
    <xf numFmtId="0" fontId="42" fillId="10" borderId="4" xfId="0" applyFont="1" applyFill="1" applyBorder="1" applyAlignment="1" applyProtection="1">
      <alignment vertical="center" wrapText="1"/>
      <protection locked="0"/>
    </xf>
    <xf numFmtId="0" fontId="16" fillId="0" borderId="0" xfId="0" applyFont="1" applyAlignment="1">
      <alignment horizontal="center" vertical="center" wrapText="1" readingOrder="1"/>
    </xf>
    <xf numFmtId="0" fontId="15" fillId="10" borderId="2" xfId="0" applyFont="1" applyFill="1" applyBorder="1" applyAlignment="1" applyProtection="1">
      <alignment horizontal="left" vertical="center" wrapText="1" readingOrder="1"/>
      <protection locked="0"/>
    </xf>
    <xf numFmtId="0" fontId="14" fillId="0" borderId="6" xfId="0" applyFont="1" applyBorder="1" applyAlignment="1">
      <alignment horizontal="left" vertical="center"/>
    </xf>
    <xf numFmtId="0" fontId="38" fillId="2" borderId="0" xfId="0" applyFont="1" applyFill="1" applyAlignment="1">
      <alignment horizontal="center" vertical="center"/>
    </xf>
    <xf numFmtId="0" fontId="35" fillId="10" borderId="2" xfId="0" applyFont="1" applyFill="1" applyBorder="1" applyAlignment="1" applyProtection="1">
      <alignment horizontal="left" vertical="center" wrapText="1" readingOrder="1"/>
      <protection locked="0"/>
    </xf>
    <xf numFmtId="167" fontId="35" fillId="10" borderId="2" xfId="0" applyNumberFormat="1" applyFont="1" applyFill="1" applyBorder="1" applyAlignment="1" applyProtection="1">
      <alignment horizontal="left" vertical="center" wrapText="1" readingOrder="1"/>
      <protection locked="0"/>
    </xf>
    <xf numFmtId="167" fontId="14" fillId="0" borderId="2" xfId="0" applyNumberFormat="1" applyFont="1" applyBorder="1" applyAlignment="1">
      <alignment horizontal="left" vertical="center" wrapText="1" readingOrder="1"/>
    </xf>
    <xf numFmtId="0" fontId="34" fillId="3" borderId="0" xfId="0" applyFont="1" applyFill="1" applyAlignment="1">
      <alignment horizontal="center" vertical="center" wrapText="1"/>
    </xf>
    <xf numFmtId="0" fontId="23" fillId="2" borderId="0" xfId="0" applyFont="1" applyFill="1" applyAlignment="1">
      <alignment horizontal="center" vertical="center"/>
    </xf>
    <xf numFmtId="0" fontId="19" fillId="3" borderId="0" xfId="0" applyFont="1" applyFill="1" applyAlignment="1">
      <alignment horizontal="center" vertical="center" wrapText="1" readingOrder="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center" wrapText="1" readingOrder="1"/>
    </xf>
    <xf numFmtId="0" fontId="6" fillId="0" borderId="0" xfId="0" applyFont="1" applyAlignment="1">
      <alignment horizontal="center" vertical="center" wrapText="1" readingOrder="1"/>
    </xf>
    <xf numFmtId="0" fontId="21" fillId="3" borderId="0" xfId="0" applyFont="1" applyFill="1" applyAlignment="1">
      <alignment horizontal="center" vertical="center" wrapText="1" readingOrder="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16" zoomScaleNormal="100" workbookViewId="0">
      <selection activeCell="A37" sqref="A37"/>
    </sheetView>
  </sheetViews>
  <sheetFormatPr defaultColWidth="0" defaultRowHeight="14.25" zeroHeight="1"/>
  <cols>
    <col min="1" max="1" width="219.28515625" style="41" customWidth="1"/>
    <col min="2" max="2" width="33.28515625" style="40" customWidth="1"/>
    <col min="3" max="16384" width="8.7109375" hidden="1"/>
  </cols>
  <sheetData>
    <row r="1" spans="1:2" ht="23.25" customHeight="1">
      <c r="A1" s="39" t="s">
        <v>0</v>
      </c>
    </row>
    <row r="2" spans="1:2" ht="33" customHeight="1">
      <c r="A2" s="103" t="s">
        <v>1</v>
      </c>
    </row>
    <row r="3" spans="1:2" ht="17.25" customHeight="1"/>
    <row r="4" spans="1:2" ht="23.25" customHeight="1">
      <c r="A4" s="129" t="s">
        <v>2</v>
      </c>
    </row>
    <row r="5" spans="1:2" ht="17.25" customHeight="1"/>
    <row r="6" spans="1:2" ht="23.25" customHeight="1">
      <c r="A6" s="42" t="s">
        <v>3</v>
      </c>
    </row>
    <row r="7" spans="1:2" ht="17.25" customHeight="1">
      <c r="A7" s="43" t="s">
        <v>4</v>
      </c>
    </row>
    <row r="8" spans="1:2" ht="17.25" customHeight="1">
      <c r="A8" s="43" t="s">
        <v>5</v>
      </c>
    </row>
    <row r="9" spans="1:2" ht="17.25" customHeight="1">
      <c r="A9" s="43"/>
    </row>
    <row r="10" spans="1:2" ht="23.25" customHeight="1">
      <c r="A10" s="42" t="s">
        <v>6</v>
      </c>
      <c r="B10" s="69" t="s">
        <v>7</v>
      </c>
    </row>
    <row r="11" spans="1:2" ht="17.25" customHeight="1">
      <c r="A11" s="44" t="s">
        <v>8</v>
      </c>
    </row>
    <row r="12" spans="1:2" ht="17.25" customHeight="1">
      <c r="A12" s="43" t="s">
        <v>9</v>
      </c>
    </row>
    <row r="13" spans="1:2" ht="17.25" customHeight="1">
      <c r="A13" s="43" t="s">
        <v>10</v>
      </c>
    </row>
    <row r="14" spans="1:2" ht="17.25" customHeight="1">
      <c r="A14" s="45" t="s">
        <v>11</v>
      </c>
    </row>
    <row r="15" spans="1:2" ht="17.25" customHeight="1">
      <c r="A15" s="43" t="s">
        <v>12</v>
      </c>
    </row>
    <row r="16" spans="1:2" ht="17.25" customHeight="1">
      <c r="A16" s="43"/>
    </row>
    <row r="17" spans="1:1" ht="23.25" customHeight="1">
      <c r="A17" s="42" t="s">
        <v>13</v>
      </c>
    </row>
    <row r="18" spans="1:1" ht="17.25" customHeight="1">
      <c r="A18" s="45" t="s">
        <v>14</v>
      </c>
    </row>
    <row r="19" spans="1:1" ht="17.25" customHeight="1">
      <c r="A19" s="45" t="s">
        <v>15</v>
      </c>
    </row>
    <row r="20" spans="1:1" ht="17.25" customHeight="1">
      <c r="A20" s="65" t="s">
        <v>16</v>
      </c>
    </row>
    <row r="21" spans="1:1" ht="17.25" customHeight="1">
      <c r="A21" s="46"/>
    </row>
    <row r="22" spans="1:1" ht="23.25" customHeight="1">
      <c r="A22" s="42" t="s">
        <v>17</v>
      </c>
    </row>
    <row r="23" spans="1:1" ht="17.25" customHeight="1">
      <c r="A23" s="46" t="s">
        <v>18</v>
      </c>
    </row>
    <row r="24" spans="1:1" ht="17.25" customHeight="1">
      <c r="A24" s="46"/>
    </row>
    <row r="25" spans="1:1" ht="23.25" customHeight="1">
      <c r="A25" s="42" t="s">
        <v>19</v>
      </c>
    </row>
    <row r="26" spans="1:1" ht="17.25" customHeight="1">
      <c r="A26" s="47" t="s">
        <v>20</v>
      </c>
    </row>
    <row r="27" spans="1:1" ht="32.25" customHeight="1">
      <c r="A27" s="45" t="s">
        <v>21</v>
      </c>
    </row>
    <row r="28" spans="1:1" ht="17.25" customHeight="1">
      <c r="A28" s="47" t="s">
        <v>22</v>
      </c>
    </row>
    <row r="29" spans="1:1" ht="32.25" customHeight="1">
      <c r="A29" s="45" t="s">
        <v>23</v>
      </c>
    </row>
    <row r="30" spans="1:1" ht="17.25" customHeight="1">
      <c r="A30" s="47" t="s">
        <v>24</v>
      </c>
    </row>
    <row r="31" spans="1:1" ht="17.25" customHeight="1">
      <c r="A31" s="45" t="s">
        <v>25</v>
      </c>
    </row>
    <row r="32" spans="1:1" ht="17.25" customHeight="1">
      <c r="A32" s="47" t="s">
        <v>26</v>
      </c>
    </row>
    <row r="33" spans="1:1" ht="32.25" customHeight="1">
      <c r="A33" s="45" t="s">
        <v>27</v>
      </c>
    </row>
    <row r="34" spans="1:1" ht="32.25" customHeight="1">
      <c r="A34" s="44" t="s">
        <v>28</v>
      </c>
    </row>
    <row r="35" spans="1:1" ht="17.25" customHeight="1">
      <c r="A35" s="47" t="s">
        <v>29</v>
      </c>
    </row>
    <row r="36" spans="1:1" ht="32.25" customHeight="1">
      <c r="A36" s="45" t="s">
        <v>30</v>
      </c>
    </row>
    <row r="37" spans="1:1" ht="32.25" customHeight="1">
      <c r="A37" s="45" t="s">
        <v>31</v>
      </c>
    </row>
    <row r="38" spans="1:1" ht="32.25" customHeight="1">
      <c r="A38" s="45" t="s">
        <v>32</v>
      </c>
    </row>
    <row r="39" spans="1:1" ht="17.25" customHeight="1">
      <c r="A39" s="44"/>
    </row>
    <row r="40" spans="1:1" ht="22.5" customHeight="1">
      <c r="A40" s="42" t="s">
        <v>33</v>
      </c>
    </row>
    <row r="41" spans="1:1" ht="17.25" customHeight="1">
      <c r="A41" s="51" t="s">
        <v>34</v>
      </c>
    </row>
    <row r="42" spans="1:1" ht="17.25" customHeight="1">
      <c r="A42" s="48" t="s">
        <v>35</v>
      </c>
    </row>
    <row r="43" spans="1:1" ht="17.25" customHeight="1">
      <c r="A43" s="46" t="s">
        <v>36</v>
      </c>
    </row>
    <row r="44" spans="1:1" ht="32.25" customHeight="1">
      <c r="A44" s="46" t="s">
        <v>37</v>
      </c>
    </row>
    <row r="45" spans="1:1" ht="32.25" customHeight="1">
      <c r="A45" s="46" t="s">
        <v>38</v>
      </c>
    </row>
    <row r="46" spans="1:1" ht="17.25" customHeight="1">
      <c r="A46" s="49" t="s">
        <v>39</v>
      </c>
    </row>
    <row r="47" spans="1:1" ht="32.25" customHeight="1">
      <c r="A47" s="45" t="s">
        <v>40</v>
      </c>
    </row>
    <row r="48" spans="1:1" ht="32.25" customHeight="1">
      <c r="A48" s="45" t="s">
        <v>41</v>
      </c>
    </row>
    <row r="49" spans="1:1" ht="32.25" customHeight="1">
      <c r="A49" s="46" t="s">
        <v>42</v>
      </c>
    </row>
    <row r="50" spans="1:1" ht="17.25" customHeight="1">
      <c r="A50" s="46" t="s">
        <v>43</v>
      </c>
    </row>
    <row r="51" spans="1:1">
      <c r="A51" s="46" t="s">
        <v>44</v>
      </c>
    </row>
    <row r="52" spans="1:1" ht="17.25" customHeight="1">
      <c r="A52" s="46"/>
    </row>
    <row r="53" spans="1:1" ht="22.5" customHeight="1">
      <c r="A53" s="42" t="s">
        <v>45</v>
      </c>
    </row>
    <row r="54" spans="1:1" ht="32.25" customHeight="1">
      <c r="A54" s="131" t="s">
        <v>46</v>
      </c>
    </row>
    <row r="55" spans="1:1" ht="17.25" customHeight="1">
      <c r="A55" s="50" t="s">
        <v>47</v>
      </c>
    </row>
    <row r="56" spans="1:1" ht="17.25" customHeight="1">
      <c r="A56" s="51" t="s">
        <v>48</v>
      </c>
    </row>
    <row r="57" spans="1:1" ht="17.25" customHeight="1">
      <c r="A57" s="65" t="s">
        <v>49</v>
      </c>
    </row>
    <row r="58" spans="1:1" ht="17.25" customHeight="1">
      <c r="A58" s="130" t="s">
        <v>50</v>
      </c>
    </row>
    <row r="59" spans="1:1"/>
    <row r="61" spans="1:1" hidden="1">
      <c r="A61" s="52"/>
    </row>
    <row r="62" spans="1:1"/>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B12" sqref="B12"/>
    </sheetView>
  </sheetViews>
  <sheetFormatPr defaultColWidth="0" defaultRowHeight="12.75" zeroHeight="1"/>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c r="A1" s="141" t="s">
        <v>51</v>
      </c>
      <c r="B1" s="141"/>
      <c r="C1" s="141"/>
      <c r="D1" s="141"/>
      <c r="E1" s="141"/>
      <c r="F1" s="141"/>
      <c r="G1" s="17"/>
      <c r="H1" s="17"/>
      <c r="I1" s="17"/>
      <c r="J1" s="17"/>
      <c r="K1" s="17"/>
    </row>
    <row r="2" spans="1:11" ht="21" customHeight="1">
      <c r="A2" s="3" t="s">
        <v>52</v>
      </c>
      <c r="B2" s="142" t="s">
        <v>53</v>
      </c>
      <c r="C2" s="142"/>
      <c r="D2" s="142"/>
      <c r="E2" s="142"/>
      <c r="F2" s="142"/>
      <c r="G2" s="17"/>
      <c r="H2" s="17"/>
      <c r="I2" s="17"/>
      <c r="J2" s="17"/>
      <c r="K2" s="17"/>
    </row>
    <row r="3" spans="1:11" ht="15.75">
      <c r="A3" s="3" t="s">
        <v>54</v>
      </c>
      <c r="B3" s="142" t="s">
        <v>55</v>
      </c>
      <c r="C3" s="142"/>
      <c r="D3" s="142"/>
      <c r="E3" s="142"/>
      <c r="F3" s="142"/>
      <c r="G3" s="17"/>
      <c r="H3" s="17"/>
      <c r="I3" s="17"/>
      <c r="J3" s="17"/>
      <c r="K3" s="17"/>
    </row>
    <row r="4" spans="1:11" ht="21" customHeight="1">
      <c r="A4" s="3" t="s">
        <v>56</v>
      </c>
      <c r="B4" s="143">
        <v>44743</v>
      </c>
      <c r="C4" s="143"/>
      <c r="D4" s="143"/>
      <c r="E4" s="143"/>
      <c r="F4" s="143"/>
      <c r="G4" s="17"/>
      <c r="H4" s="17"/>
      <c r="I4" s="17"/>
      <c r="J4" s="17"/>
      <c r="K4" s="17"/>
    </row>
    <row r="5" spans="1:11" ht="21" customHeight="1">
      <c r="A5" s="3" t="s">
        <v>57</v>
      </c>
      <c r="B5" s="143">
        <v>45107</v>
      </c>
      <c r="C5" s="143"/>
      <c r="D5" s="143"/>
      <c r="E5" s="143"/>
      <c r="F5" s="143"/>
      <c r="G5" s="17"/>
      <c r="H5" s="17"/>
      <c r="I5" s="17"/>
      <c r="J5" s="17"/>
      <c r="K5" s="17"/>
    </row>
    <row r="6" spans="1:11" ht="21" customHeight="1">
      <c r="A6" s="3" t="s">
        <v>58</v>
      </c>
      <c r="B6" s="140" t="s">
        <v>59</v>
      </c>
      <c r="C6" s="140"/>
      <c r="D6" s="140"/>
      <c r="E6" s="140"/>
      <c r="F6" s="140"/>
      <c r="G6" s="23"/>
      <c r="H6" s="17"/>
      <c r="I6" s="17"/>
      <c r="J6" s="17"/>
      <c r="K6" s="17"/>
    </row>
    <row r="7" spans="1:11" ht="31.5">
      <c r="A7" s="3" t="s">
        <v>60</v>
      </c>
      <c r="B7" s="139" t="s">
        <v>61</v>
      </c>
      <c r="C7" s="139"/>
      <c r="D7" s="139"/>
      <c r="E7" s="139"/>
      <c r="F7" s="139"/>
      <c r="G7" s="23"/>
      <c r="H7" s="17"/>
      <c r="I7" s="17"/>
      <c r="J7" s="17"/>
      <c r="K7" s="17"/>
    </row>
    <row r="8" spans="1:11" ht="25.5" customHeight="1">
      <c r="A8" s="3" t="s">
        <v>62</v>
      </c>
      <c r="B8" s="139" t="s">
        <v>63</v>
      </c>
      <c r="C8" s="139"/>
      <c r="D8" s="139"/>
      <c r="E8" s="139"/>
      <c r="F8" s="139"/>
      <c r="G8" s="23"/>
      <c r="H8" s="17"/>
      <c r="I8" s="17"/>
      <c r="J8" s="17"/>
      <c r="K8" s="17"/>
    </row>
    <row r="9" spans="1:11" ht="66.75" customHeight="1">
      <c r="A9" s="138" t="s">
        <v>64</v>
      </c>
      <c r="B9" s="138"/>
      <c r="C9" s="138"/>
      <c r="D9" s="138"/>
      <c r="E9" s="138"/>
      <c r="F9" s="138"/>
      <c r="G9" s="23"/>
      <c r="H9" s="17"/>
      <c r="I9" s="17"/>
      <c r="J9" s="17"/>
      <c r="K9" s="17"/>
    </row>
    <row r="10" spans="1:11" s="93" customFormat="1" ht="36" customHeight="1">
      <c r="A10" s="87" t="s">
        <v>65</v>
      </c>
      <c r="B10" s="88" t="s">
        <v>66</v>
      </c>
      <c r="C10" s="88" t="s">
        <v>67</v>
      </c>
      <c r="D10" s="89"/>
      <c r="E10" s="90" t="s">
        <v>29</v>
      </c>
      <c r="F10" s="91" t="s">
        <v>68</v>
      </c>
      <c r="G10" s="92"/>
      <c r="H10" s="92"/>
      <c r="I10" s="92"/>
      <c r="J10" s="92"/>
      <c r="K10" s="92"/>
    </row>
    <row r="11" spans="1:11" ht="27.75" customHeight="1">
      <c r="A11" s="8" t="s">
        <v>69</v>
      </c>
      <c r="B11" s="59">
        <f>B15+B16+B17</f>
        <v>4086.4399999999996</v>
      </c>
      <c r="C11" s="66" t="str">
        <f>IF(Travel!B6="",A34,Travel!B6)</f>
        <v>Figures exclude GST</v>
      </c>
      <c r="D11" s="6"/>
      <c r="E11" s="8" t="s">
        <v>70</v>
      </c>
      <c r="F11" s="33">
        <f>'Gifts and benefits'!C25</f>
        <v>1</v>
      </c>
      <c r="G11" s="29"/>
      <c r="H11" s="29"/>
      <c r="I11" s="29"/>
      <c r="J11" s="29"/>
      <c r="K11" s="29"/>
    </row>
    <row r="12" spans="1:11" ht="27.75" customHeight="1">
      <c r="A12" s="8" t="s">
        <v>24</v>
      </c>
      <c r="B12" s="59">
        <f>Hospitality!B25</f>
        <v>402.44</v>
      </c>
      <c r="C12" s="66" t="str">
        <f>IF(Hospitality!B6="",A34,Hospitality!B6)</f>
        <v>Figures exclude GST</v>
      </c>
      <c r="D12" s="6"/>
      <c r="E12" s="8" t="s">
        <v>71</v>
      </c>
      <c r="F12" s="33">
        <f>'Gifts and benefits'!C26</f>
        <v>0</v>
      </c>
      <c r="G12" s="29"/>
      <c r="H12" s="29"/>
      <c r="I12" s="29"/>
      <c r="J12" s="29"/>
      <c r="K12" s="29"/>
    </row>
    <row r="13" spans="1:11" ht="27.75" customHeight="1">
      <c r="A13" s="8" t="s">
        <v>72</v>
      </c>
      <c r="B13" s="59">
        <f>'All other expenses'!B25</f>
        <v>192.07</v>
      </c>
      <c r="C13" s="66" t="str">
        <f>IF('All other expenses'!B6="",A34,'All other expenses'!B6)</f>
        <v>Figures exclude GST</v>
      </c>
      <c r="D13" s="6"/>
      <c r="E13" s="8" t="s">
        <v>73</v>
      </c>
      <c r="F13" s="33">
        <f>'Gifts and benefits'!C27</f>
        <v>1</v>
      </c>
      <c r="G13" s="17"/>
      <c r="H13" s="17"/>
      <c r="I13" s="17"/>
      <c r="J13" s="17"/>
      <c r="K13" s="17"/>
    </row>
    <row r="14" spans="1:11" ht="12.75" customHeight="1">
      <c r="A14" s="7"/>
      <c r="B14" s="60"/>
      <c r="C14" s="67"/>
      <c r="D14" s="34"/>
      <c r="E14" s="6"/>
      <c r="F14" s="35"/>
      <c r="G14" s="17"/>
      <c r="H14" s="17"/>
      <c r="I14" s="17"/>
      <c r="J14" s="17"/>
      <c r="K14" s="17"/>
    </row>
    <row r="15" spans="1:11" ht="27.75" customHeight="1">
      <c r="A15" s="9" t="s">
        <v>74</v>
      </c>
      <c r="B15" s="61">
        <f>Travel!B22</f>
        <v>0</v>
      </c>
      <c r="C15" s="68" t="str">
        <f>C11</f>
        <v>Figures exclude GST</v>
      </c>
      <c r="D15" s="6"/>
      <c r="E15" s="6"/>
      <c r="F15" s="35"/>
      <c r="G15" s="17"/>
      <c r="H15" s="17"/>
      <c r="I15" s="17"/>
      <c r="J15" s="17"/>
      <c r="K15" s="17"/>
    </row>
    <row r="16" spans="1:11" ht="27.75" customHeight="1">
      <c r="A16" s="9" t="s">
        <v>75</v>
      </c>
      <c r="B16" s="61">
        <f>Travel!B67</f>
        <v>4065.3899999999994</v>
      </c>
      <c r="C16" s="68" t="str">
        <f>C11</f>
        <v>Figures exclude GST</v>
      </c>
      <c r="D16" s="36"/>
      <c r="E16" s="6"/>
      <c r="F16" s="37"/>
      <c r="G16" s="17"/>
      <c r="H16" s="17"/>
      <c r="I16" s="17"/>
      <c r="J16" s="17"/>
      <c r="K16" s="17"/>
    </row>
    <row r="17" spans="1:11" ht="27.75" customHeight="1">
      <c r="A17" s="9" t="s">
        <v>76</v>
      </c>
      <c r="B17" s="61">
        <f>Travel!B81</f>
        <v>21.049999999999997</v>
      </c>
      <c r="C17" s="68" t="str">
        <f>C11</f>
        <v>Figures exclude GST</v>
      </c>
      <c r="D17" s="6"/>
      <c r="E17" s="6"/>
      <c r="F17" s="37"/>
      <c r="G17" s="17"/>
      <c r="H17" s="17"/>
      <c r="I17" s="17"/>
      <c r="J17" s="17"/>
      <c r="K17" s="17"/>
    </row>
    <row r="18" spans="1:11" ht="27.75" customHeight="1">
      <c r="A18" s="17"/>
      <c r="B18" s="19"/>
      <c r="C18" s="17"/>
      <c r="D18" s="5"/>
      <c r="E18" s="5"/>
      <c r="F18" s="28"/>
      <c r="G18" s="17"/>
      <c r="H18" s="17"/>
      <c r="I18" s="17"/>
      <c r="J18" s="17"/>
      <c r="K18" s="17"/>
    </row>
    <row r="19" spans="1:11">
      <c r="A19" s="18" t="s">
        <v>77</v>
      </c>
      <c r="B19" s="19"/>
      <c r="C19" s="17"/>
      <c r="D19" s="17"/>
      <c r="E19" s="17"/>
      <c r="F19" s="17"/>
      <c r="G19" s="17"/>
      <c r="H19" s="17"/>
      <c r="I19" s="17"/>
      <c r="J19" s="17"/>
      <c r="K19" s="17"/>
    </row>
    <row r="20" spans="1:11">
      <c r="A20" s="20" t="s">
        <v>78</v>
      </c>
      <c r="D20" s="17"/>
      <c r="E20" s="17"/>
      <c r="F20" s="17"/>
      <c r="G20" s="17"/>
      <c r="H20" s="17"/>
      <c r="I20" s="17"/>
      <c r="J20" s="17"/>
      <c r="K20" s="17"/>
    </row>
    <row r="21" spans="1:11" ht="12.6" customHeight="1">
      <c r="A21" s="20" t="s">
        <v>79</v>
      </c>
      <c r="D21" s="17"/>
      <c r="E21" s="17"/>
      <c r="F21" s="17"/>
      <c r="G21" s="17"/>
      <c r="H21" s="17"/>
      <c r="I21" s="17"/>
      <c r="J21" s="17"/>
      <c r="K21" s="17"/>
    </row>
    <row r="22" spans="1:11" ht="12.6" customHeight="1">
      <c r="A22" s="20" t="s">
        <v>80</v>
      </c>
      <c r="D22" s="17"/>
      <c r="E22" s="17"/>
      <c r="F22" s="17"/>
      <c r="G22" s="17"/>
      <c r="H22" s="17"/>
      <c r="I22" s="17"/>
      <c r="J22" s="17"/>
      <c r="K22" s="17"/>
    </row>
    <row r="23" spans="1:11" ht="12.6" customHeight="1">
      <c r="A23" s="20" t="s">
        <v>81</v>
      </c>
      <c r="D23" s="17"/>
      <c r="E23" s="17"/>
      <c r="F23" s="17"/>
      <c r="G23" s="17"/>
      <c r="H23" s="17"/>
      <c r="I23" s="17"/>
      <c r="J23" s="17"/>
      <c r="K23" s="17"/>
    </row>
    <row r="24" spans="1:11">
      <c r="A24" s="26"/>
      <c r="B24" s="17"/>
      <c r="C24" s="17"/>
      <c r="D24" s="17"/>
      <c r="E24" s="17"/>
      <c r="F24" s="17"/>
      <c r="G24" s="17"/>
      <c r="H24" s="17"/>
      <c r="I24" s="17"/>
      <c r="J24" s="17"/>
      <c r="K24" s="17"/>
    </row>
    <row r="25" spans="1:11" hidden="1">
      <c r="A25" s="12" t="s">
        <v>82</v>
      </c>
      <c r="B25" s="13"/>
      <c r="C25" s="13"/>
      <c r="D25" s="13"/>
      <c r="E25" s="13"/>
      <c r="F25" s="13"/>
      <c r="G25" s="17"/>
      <c r="H25" s="17"/>
      <c r="I25" s="17"/>
      <c r="J25" s="17"/>
      <c r="K25" s="17"/>
    </row>
    <row r="26" spans="1:11" ht="12.75" hidden="1" customHeight="1">
      <c r="A26" s="11" t="s">
        <v>83</v>
      </c>
      <c r="B26" s="4"/>
      <c r="C26" s="4"/>
      <c r="D26" s="11"/>
      <c r="E26" s="11"/>
      <c r="F26" s="11"/>
      <c r="G26" s="17"/>
      <c r="H26" s="17"/>
      <c r="I26" s="17"/>
      <c r="J26" s="17"/>
      <c r="K26" s="17"/>
    </row>
    <row r="27" spans="1:11" hidden="1">
      <c r="A27" s="10" t="s">
        <v>84</v>
      </c>
      <c r="B27" s="10"/>
      <c r="C27" s="10"/>
      <c r="D27" s="10"/>
      <c r="E27" s="10"/>
      <c r="F27" s="10"/>
      <c r="G27" s="17"/>
      <c r="H27" s="17"/>
      <c r="I27" s="17"/>
      <c r="J27" s="17"/>
      <c r="K27" s="17"/>
    </row>
    <row r="28" spans="1:11" hidden="1">
      <c r="A28" s="10" t="s">
        <v>85</v>
      </c>
      <c r="B28" s="10"/>
      <c r="C28" s="10"/>
      <c r="D28" s="10"/>
      <c r="E28" s="10"/>
      <c r="F28" s="10"/>
      <c r="G28" s="17"/>
      <c r="H28" s="17"/>
      <c r="I28" s="17"/>
      <c r="J28" s="17"/>
      <c r="K28" s="17"/>
    </row>
    <row r="29" spans="1:11" hidden="1">
      <c r="A29" s="11" t="s">
        <v>86</v>
      </c>
      <c r="B29" s="11"/>
      <c r="C29" s="11"/>
      <c r="D29" s="11"/>
      <c r="E29" s="11"/>
      <c r="F29" s="11"/>
      <c r="G29" s="17"/>
      <c r="H29" s="17"/>
      <c r="I29" s="17"/>
      <c r="J29" s="17"/>
      <c r="K29" s="17"/>
    </row>
    <row r="30" spans="1:11" hidden="1">
      <c r="A30" s="11" t="s">
        <v>87</v>
      </c>
      <c r="B30" s="11"/>
      <c r="C30" s="11"/>
      <c r="D30" s="11"/>
      <c r="E30" s="11"/>
      <c r="F30" s="11"/>
      <c r="G30" s="17"/>
      <c r="H30" s="17"/>
      <c r="I30" s="17"/>
      <c r="J30" s="17"/>
      <c r="K30" s="17"/>
    </row>
    <row r="31" spans="1:11" hidden="1">
      <c r="A31" s="10" t="s">
        <v>88</v>
      </c>
      <c r="B31" s="10"/>
      <c r="C31" s="10"/>
      <c r="D31" s="10"/>
      <c r="E31" s="10"/>
      <c r="F31" s="10"/>
      <c r="G31" s="17"/>
      <c r="H31" s="17"/>
      <c r="I31" s="17"/>
      <c r="J31" s="17"/>
      <c r="K31" s="17"/>
    </row>
    <row r="32" spans="1:11" hidden="1">
      <c r="A32" s="10" t="s">
        <v>89</v>
      </c>
      <c r="B32" s="10"/>
      <c r="C32" s="10"/>
      <c r="D32" s="10"/>
      <c r="E32" s="10"/>
      <c r="F32" s="10"/>
      <c r="G32" s="17"/>
      <c r="H32" s="17"/>
      <c r="I32" s="17"/>
      <c r="J32" s="17"/>
      <c r="K32" s="17"/>
    </row>
    <row r="33" spans="1:11" hidden="1">
      <c r="A33" s="10" t="s">
        <v>90</v>
      </c>
      <c r="B33" s="10"/>
      <c r="C33" s="10"/>
      <c r="D33" s="10"/>
      <c r="E33" s="10"/>
      <c r="F33" s="10"/>
      <c r="G33" s="17"/>
      <c r="H33" s="17"/>
      <c r="I33" s="17"/>
      <c r="J33" s="17"/>
      <c r="K33" s="17"/>
    </row>
    <row r="34" spans="1:11" hidden="1">
      <c r="A34" s="11" t="s">
        <v>91</v>
      </c>
      <c r="B34" s="11"/>
      <c r="C34" s="11"/>
      <c r="D34" s="11"/>
      <c r="E34" s="11"/>
      <c r="F34" s="11"/>
      <c r="G34" s="17"/>
      <c r="H34" s="17"/>
      <c r="I34" s="17"/>
      <c r="J34" s="17"/>
      <c r="K34" s="17"/>
    </row>
    <row r="35" spans="1:11" hidden="1">
      <c r="A35" s="11" t="s">
        <v>92</v>
      </c>
      <c r="B35" s="11"/>
      <c r="C35" s="11"/>
      <c r="D35" s="11"/>
      <c r="E35" s="11"/>
      <c r="F35" s="11"/>
      <c r="G35" s="17"/>
      <c r="H35" s="17"/>
      <c r="I35" s="17"/>
      <c r="J35" s="17"/>
      <c r="K35" s="17"/>
    </row>
    <row r="36" spans="1:11" hidden="1">
      <c r="A36" s="10" t="s">
        <v>93</v>
      </c>
      <c r="B36" s="63"/>
      <c r="C36" s="63"/>
      <c r="D36" s="63"/>
      <c r="E36" s="63"/>
      <c r="F36" s="63"/>
      <c r="G36" s="17"/>
      <c r="H36" s="17"/>
      <c r="I36" s="17"/>
      <c r="J36" s="17"/>
      <c r="K36" s="17"/>
    </row>
    <row r="37" spans="1:11" hidden="1">
      <c r="A37" s="10" t="s">
        <v>61</v>
      </c>
      <c r="B37" s="63"/>
      <c r="C37" s="63"/>
      <c r="D37" s="63"/>
      <c r="E37" s="63"/>
      <c r="F37" s="63"/>
      <c r="G37" s="17"/>
      <c r="H37" s="17"/>
      <c r="I37" s="17"/>
      <c r="J37" s="17"/>
      <c r="K37" s="17"/>
    </row>
    <row r="38" spans="1:11" hidden="1">
      <c r="A38" s="10" t="s">
        <v>94</v>
      </c>
      <c r="B38" s="63"/>
      <c r="C38" s="63"/>
      <c r="D38" s="63"/>
      <c r="E38" s="63"/>
      <c r="F38" s="63"/>
      <c r="G38" s="17"/>
      <c r="H38" s="17"/>
      <c r="I38" s="17"/>
      <c r="J38" s="17"/>
      <c r="K38" s="17"/>
    </row>
    <row r="39" spans="1:11" hidden="1">
      <c r="A39" s="11" t="s">
        <v>95</v>
      </c>
      <c r="B39" s="4"/>
      <c r="C39" s="4"/>
      <c r="D39" s="4"/>
      <c r="E39" s="4"/>
      <c r="F39" s="4"/>
      <c r="G39" s="17"/>
      <c r="H39" s="17"/>
      <c r="I39" s="17"/>
      <c r="J39" s="17"/>
      <c r="K39" s="17"/>
    </row>
    <row r="40" spans="1:11" hidden="1">
      <c r="A40" s="4" t="s">
        <v>96</v>
      </c>
      <c r="B40" s="4"/>
      <c r="C40" s="4"/>
      <c r="D40" s="4"/>
      <c r="E40" s="4"/>
      <c r="F40" s="4"/>
      <c r="G40" s="17"/>
      <c r="H40" s="17"/>
      <c r="I40" s="17"/>
      <c r="J40" s="17"/>
      <c r="K40" s="17"/>
    </row>
    <row r="41" spans="1:11" hidden="1">
      <c r="A41" s="4" t="s">
        <v>97</v>
      </c>
      <c r="B41" s="4"/>
      <c r="C41" s="4"/>
      <c r="D41" s="4"/>
      <c r="E41" s="4"/>
      <c r="F41" s="4"/>
      <c r="G41" s="17"/>
      <c r="H41" s="17"/>
      <c r="I41" s="17"/>
      <c r="J41" s="17"/>
      <c r="K41" s="17"/>
    </row>
    <row r="42" spans="1:11" hidden="1">
      <c r="A42" s="4" t="s">
        <v>98</v>
      </c>
      <c r="B42" s="4"/>
      <c r="C42" s="4"/>
      <c r="D42" s="4"/>
      <c r="E42" s="4"/>
      <c r="F42" s="4"/>
      <c r="G42" s="17"/>
      <c r="H42" s="17"/>
      <c r="I42" s="17"/>
      <c r="J42" s="17"/>
      <c r="K42" s="17"/>
    </row>
    <row r="43" spans="1:11" hidden="1">
      <c r="A43" s="4" t="s">
        <v>99</v>
      </c>
      <c r="B43" s="4"/>
      <c r="C43" s="4"/>
      <c r="D43" s="4"/>
      <c r="E43" s="4"/>
      <c r="F43" s="4"/>
      <c r="G43" s="17"/>
      <c r="H43" s="17"/>
      <c r="I43" s="17"/>
      <c r="J43" s="17"/>
      <c r="K43" s="17"/>
    </row>
    <row r="44" spans="1:11" hidden="1">
      <c r="A44" s="4" t="s">
        <v>100</v>
      </c>
      <c r="B44" s="4"/>
      <c r="C44" s="4"/>
      <c r="D44" s="4"/>
      <c r="E44" s="4"/>
      <c r="F44" s="4"/>
      <c r="G44" s="17"/>
      <c r="H44" s="17"/>
      <c r="I44" s="17"/>
      <c r="J44" s="17"/>
      <c r="K44" s="17"/>
    </row>
    <row r="45" spans="1:11" hidden="1">
      <c r="A45" s="64" t="s">
        <v>101</v>
      </c>
      <c r="B45" s="63"/>
      <c r="C45" s="63"/>
      <c r="D45" s="63"/>
      <c r="E45" s="63"/>
      <c r="F45" s="63"/>
      <c r="G45" s="17"/>
      <c r="H45" s="17"/>
      <c r="I45" s="17"/>
      <c r="J45" s="17"/>
      <c r="K45" s="17"/>
    </row>
    <row r="46" spans="1:11" hidden="1">
      <c r="A46" s="63" t="s">
        <v>102</v>
      </c>
      <c r="B46" s="63"/>
      <c r="C46" s="63"/>
      <c r="D46" s="63"/>
      <c r="E46" s="63"/>
      <c r="F46" s="63"/>
      <c r="G46" s="17"/>
      <c r="H46" s="17"/>
      <c r="I46" s="17"/>
      <c r="J46" s="17"/>
      <c r="K46" s="17"/>
    </row>
    <row r="47" spans="1:11" hidden="1">
      <c r="A47" s="38">
        <v>-20000</v>
      </c>
      <c r="B47" s="4"/>
      <c r="C47" s="4"/>
      <c r="D47" s="4"/>
      <c r="E47" s="4"/>
      <c r="F47" s="4"/>
      <c r="G47" s="17"/>
      <c r="H47" s="17"/>
      <c r="I47" s="17"/>
      <c r="J47" s="17"/>
      <c r="K47" s="17"/>
    </row>
    <row r="48" spans="1:11" ht="25.5" hidden="1">
      <c r="A48" s="81" t="s">
        <v>103</v>
      </c>
      <c r="B48" s="63"/>
      <c r="C48" s="63"/>
      <c r="D48" s="63"/>
      <c r="E48" s="63"/>
      <c r="F48" s="63"/>
      <c r="G48" s="17"/>
      <c r="H48" s="17"/>
      <c r="I48" s="17"/>
      <c r="J48" s="17"/>
      <c r="K48" s="17"/>
    </row>
    <row r="49" spans="1:11" ht="25.5" hidden="1">
      <c r="A49" s="81" t="s">
        <v>104</v>
      </c>
      <c r="B49" s="63"/>
      <c r="C49" s="63"/>
      <c r="D49" s="63"/>
      <c r="E49" s="63"/>
      <c r="F49" s="63"/>
      <c r="G49" s="17"/>
      <c r="H49" s="17"/>
      <c r="I49" s="17"/>
      <c r="J49" s="17"/>
      <c r="K49" s="17"/>
    </row>
    <row r="50" spans="1:11" ht="25.5" hidden="1">
      <c r="A50" s="82" t="s">
        <v>105</v>
      </c>
      <c r="B50" s="4"/>
      <c r="C50" s="4"/>
      <c r="D50" s="4"/>
      <c r="E50" s="4"/>
      <c r="F50" s="4"/>
      <c r="G50" s="17"/>
      <c r="H50" s="17"/>
      <c r="I50" s="17"/>
      <c r="J50" s="17"/>
      <c r="K50" s="17"/>
    </row>
    <row r="51" spans="1:11" ht="25.5" hidden="1">
      <c r="A51" s="82" t="s">
        <v>106</v>
      </c>
      <c r="B51" s="4"/>
      <c r="C51" s="4"/>
      <c r="D51" s="4"/>
      <c r="E51" s="4"/>
      <c r="F51" s="4"/>
      <c r="G51" s="17"/>
      <c r="H51" s="17"/>
      <c r="I51" s="17"/>
      <c r="J51" s="17"/>
      <c r="K51" s="17"/>
    </row>
    <row r="52" spans="1:11" ht="38.25" hidden="1">
      <c r="A52" s="82" t="s">
        <v>107</v>
      </c>
      <c r="B52" s="74"/>
      <c r="C52" s="74"/>
      <c r="D52" s="74"/>
      <c r="E52" s="11"/>
      <c r="F52" s="11"/>
      <c r="G52" s="17"/>
      <c r="H52" s="17"/>
      <c r="I52" s="17"/>
      <c r="J52" s="17"/>
      <c r="K52" s="17"/>
    </row>
    <row r="53" spans="1:11" hidden="1">
      <c r="A53" s="79" t="s">
        <v>108</v>
      </c>
      <c r="B53" s="73"/>
      <c r="C53" s="73"/>
      <c r="D53" s="73"/>
      <c r="E53" s="10"/>
      <c r="F53" s="10" t="b">
        <v>1</v>
      </c>
      <c r="G53" s="17"/>
      <c r="H53" s="17"/>
      <c r="I53" s="17"/>
      <c r="J53" s="17"/>
      <c r="K53" s="17"/>
    </row>
    <row r="54" spans="1:11" hidden="1">
      <c r="A54" s="80" t="s">
        <v>109</v>
      </c>
      <c r="B54" s="79"/>
      <c r="C54" s="79"/>
      <c r="D54" s="79"/>
      <c r="E54" s="10"/>
      <c r="F54" s="10" t="b">
        <v>0</v>
      </c>
      <c r="G54" s="17"/>
      <c r="H54" s="17"/>
      <c r="I54" s="17"/>
      <c r="J54" s="17"/>
      <c r="K54" s="17"/>
    </row>
    <row r="55" spans="1:11" hidden="1">
      <c r="A55" s="83"/>
      <c r="B55" s="75">
        <f>COUNT(Travel!B12:B21)</f>
        <v>0</v>
      </c>
      <c r="C55" s="75"/>
      <c r="D55" s="75">
        <f>COUNTIF(Travel!D12:D21,"*")</f>
        <v>0</v>
      </c>
      <c r="E55" s="76"/>
      <c r="F55" s="76" t="b">
        <f>MIN(B55,D55)=MAX(B55,D55)</f>
        <v>1</v>
      </c>
      <c r="G55" s="17"/>
      <c r="H55" s="17"/>
      <c r="I55" s="17"/>
      <c r="J55" s="17"/>
      <c r="K55" s="17"/>
    </row>
    <row r="56" spans="1:11" hidden="1">
      <c r="A56" s="83" t="s">
        <v>110</v>
      </c>
      <c r="B56" s="75">
        <f>COUNT(Travel!B26:B66)</f>
        <v>35</v>
      </c>
      <c r="C56" s="75"/>
      <c r="D56" s="75">
        <f>COUNTIF(Travel!D26:D66,"*")</f>
        <v>35</v>
      </c>
      <c r="E56" s="76"/>
      <c r="F56" s="76" t="b">
        <f>MIN(B56,D56)=MAX(B56,D56)</f>
        <v>1</v>
      </c>
    </row>
    <row r="57" spans="1:11" hidden="1">
      <c r="A57" s="84"/>
      <c r="B57" s="75">
        <f>COUNT(Travel!B71:B80)</f>
        <v>2</v>
      </c>
      <c r="C57" s="75"/>
      <c r="D57" s="75">
        <f>COUNTIF(Travel!D71:D80,"*")</f>
        <v>2</v>
      </c>
      <c r="E57" s="76"/>
      <c r="F57" s="76" t="b">
        <f>MIN(B57,D57)=MAX(B57,D57)</f>
        <v>1</v>
      </c>
    </row>
    <row r="58" spans="1:11" hidden="1">
      <c r="A58" s="85" t="s">
        <v>111</v>
      </c>
      <c r="B58" s="77">
        <f>COUNT(Hospitality!B11:B24)</f>
        <v>2</v>
      </c>
      <c r="C58" s="77"/>
      <c r="D58" s="77">
        <f>COUNTIF(Hospitality!D11:D24,"*")</f>
        <v>2</v>
      </c>
      <c r="E58" s="78"/>
      <c r="F58" s="78" t="b">
        <f>MIN(B58,D58)=MAX(B58,D58)</f>
        <v>1</v>
      </c>
    </row>
    <row r="59" spans="1:11" hidden="1">
      <c r="A59" s="86" t="s">
        <v>112</v>
      </c>
      <c r="B59" s="76">
        <f>COUNT('All other expenses'!B11:B24)</f>
        <v>5</v>
      </c>
      <c r="C59" s="76"/>
      <c r="D59" s="76">
        <f>COUNTIF('All other expenses'!D11:D24,"*")</f>
        <v>5</v>
      </c>
      <c r="E59" s="76"/>
      <c r="F59" s="76" t="b">
        <f>MIN(B59,D59)=MAX(B59,D59)</f>
        <v>1</v>
      </c>
    </row>
    <row r="60" spans="1:11" hidden="1">
      <c r="A60" s="85" t="s">
        <v>113</v>
      </c>
      <c r="B60" s="77">
        <f>COUNTIF('Gifts and benefits'!B11:B24,"*")</f>
        <v>1</v>
      </c>
      <c r="C60" s="77">
        <f>COUNTIF('Gifts and benefits'!C11:C24,"*")</f>
        <v>1</v>
      </c>
      <c r="D60" s="77"/>
      <c r="E60" s="77">
        <f>COUNTA('Gifts and benefits'!E11:E24)</f>
        <v>1</v>
      </c>
      <c r="F60" s="78" t="b">
        <f>MIN(B60,C60,E60)=MAX(B60,C60,E60)</f>
        <v>1</v>
      </c>
    </row>
    <row r="61" spans="1:11"/>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AAE14B0D-BE26-4494-9510-F9FD412E9A01}"/>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06"/>
  <sheetViews>
    <sheetView topLeftCell="A47" zoomScaleNormal="100" workbookViewId="0">
      <selection activeCell="C50" sqref="C50"/>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c r="A1" s="146" t="s">
        <v>114</v>
      </c>
      <c r="B1" s="146"/>
      <c r="C1" s="146"/>
      <c r="D1" s="146"/>
      <c r="E1" s="146"/>
      <c r="F1" s="17"/>
    </row>
    <row r="2" spans="1:6" ht="21" customHeight="1">
      <c r="A2" s="3" t="s">
        <v>115</v>
      </c>
      <c r="B2" s="144" t="str">
        <f>'Summary and sign-off'!B2:F2</f>
        <v>Taumata Arowai</v>
      </c>
      <c r="C2" s="144"/>
      <c r="D2" s="144"/>
      <c r="E2" s="144"/>
      <c r="F2" s="17"/>
    </row>
    <row r="3" spans="1:6" ht="31.5">
      <c r="A3" s="3" t="s">
        <v>116</v>
      </c>
      <c r="B3" s="144" t="str">
        <f>'Summary and sign-off'!B3:F3</f>
        <v>Allan Prangnell</v>
      </c>
      <c r="C3" s="144"/>
      <c r="D3" s="144"/>
      <c r="E3" s="144"/>
      <c r="F3" s="17"/>
    </row>
    <row r="4" spans="1:6" ht="21" customHeight="1">
      <c r="A4" s="3" t="s">
        <v>117</v>
      </c>
      <c r="B4" s="144">
        <f>'Summary and sign-off'!B4:F4</f>
        <v>44743</v>
      </c>
      <c r="C4" s="144"/>
      <c r="D4" s="144"/>
      <c r="E4" s="144"/>
      <c r="F4" s="17"/>
    </row>
    <row r="5" spans="1:6" ht="21" customHeight="1">
      <c r="A5" s="3" t="s">
        <v>118</v>
      </c>
      <c r="B5" s="144">
        <f>'Summary and sign-off'!B5:F5</f>
        <v>45107</v>
      </c>
      <c r="C5" s="144"/>
      <c r="D5" s="144"/>
      <c r="E5" s="144"/>
      <c r="F5" s="17"/>
    </row>
    <row r="6" spans="1:6" ht="21" customHeight="1">
      <c r="A6" s="3" t="s">
        <v>119</v>
      </c>
      <c r="B6" s="139" t="s">
        <v>85</v>
      </c>
      <c r="C6" s="139"/>
      <c r="D6" s="139"/>
      <c r="E6" s="139"/>
      <c r="F6" s="17"/>
    </row>
    <row r="7" spans="1:6" ht="21" customHeight="1">
      <c r="A7" s="3" t="s">
        <v>58</v>
      </c>
      <c r="B7" s="139" t="s">
        <v>87</v>
      </c>
      <c r="C7" s="139"/>
      <c r="D7" s="139"/>
      <c r="E7" s="139"/>
      <c r="F7" s="17"/>
    </row>
    <row r="8" spans="1:6" ht="36" customHeight="1">
      <c r="A8" s="148" t="s">
        <v>120</v>
      </c>
      <c r="B8" s="149"/>
      <c r="C8" s="149"/>
      <c r="D8" s="149"/>
      <c r="E8" s="149"/>
      <c r="F8" s="19"/>
    </row>
    <row r="9" spans="1:6" ht="36" customHeight="1">
      <c r="A9" s="150" t="s">
        <v>121</v>
      </c>
      <c r="B9" s="151"/>
      <c r="C9" s="151"/>
      <c r="D9" s="151"/>
      <c r="E9" s="151"/>
      <c r="F9" s="19"/>
    </row>
    <row r="10" spans="1:6" ht="24.75" customHeight="1">
      <c r="A10" s="147" t="s">
        <v>122</v>
      </c>
      <c r="B10" s="152"/>
      <c r="C10" s="147"/>
      <c r="D10" s="147"/>
      <c r="E10" s="147"/>
      <c r="F10" s="29"/>
    </row>
    <row r="11" spans="1:6" ht="28.5" customHeight="1">
      <c r="A11" s="24" t="s">
        <v>123</v>
      </c>
      <c r="B11" s="24" t="s">
        <v>124</v>
      </c>
      <c r="C11" s="24" t="s">
        <v>125</v>
      </c>
      <c r="D11" s="24" t="s">
        <v>126</v>
      </c>
      <c r="E11" s="24" t="s">
        <v>127</v>
      </c>
      <c r="F11" s="30"/>
    </row>
    <row r="12" spans="1:6" s="2" customFormat="1">
      <c r="A12" s="117"/>
      <c r="B12" s="118"/>
      <c r="C12" s="137" t="s">
        <v>128</v>
      </c>
      <c r="D12" s="119"/>
      <c r="E12" s="120"/>
      <c r="F12" s="1"/>
    </row>
    <row r="13" spans="1:6" s="2" customFormat="1">
      <c r="A13" s="117"/>
      <c r="B13" s="118"/>
      <c r="C13" s="119"/>
      <c r="D13" s="119"/>
      <c r="E13" s="120"/>
      <c r="F13" s="1"/>
    </row>
    <row r="14" spans="1:6" s="2" customFormat="1">
      <c r="A14" s="117"/>
      <c r="B14" s="118"/>
      <c r="C14" s="119"/>
      <c r="D14" s="119"/>
      <c r="E14" s="120"/>
      <c r="F14" s="1"/>
    </row>
    <row r="15" spans="1:6" s="2" customFormat="1">
      <c r="A15" s="117"/>
      <c r="B15" s="118"/>
      <c r="C15" s="119"/>
      <c r="D15" s="119"/>
      <c r="E15" s="120"/>
      <c r="F15" s="1"/>
    </row>
    <row r="16" spans="1:6" s="2" customFormat="1">
      <c r="A16" s="117"/>
      <c r="B16" s="118"/>
      <c r="C16" s="119"/>
      <c r="D16" s="119"/>
      <c r="E16" s="120"/>
      <c r="F16" s="1"/>
    </row>
    <row r="17" spans="1:6" s="2" customFormat="1">
      <c r="A17" s="117"/>
      <c r="B17" s="118"/>
      <c r="C17" s="119"/>
      <c r="D17" s="119"/>
      <c r="E17" s="120"/>
      <c r="F17" s="1"/>
    </row>
    <row r="18" spans="1:6" s="2" customFormat="1" ht="12.75" customHeight="1">
      <c r="A18" s="117"/>
      <c r="B18" s="118"/>
      <c r="C18" s="119"/>
      <c r="D18" s="119"/>
      <c r="E18" s="120"/>
      <c r="F18" s="1"/>
    </row>
    <row r="19" spans="1:6" s="2" customFormat="1">
      <c r="A19" s="121"/>
      <c r="B19" s="118"/>
      <c r="C19" s="119"/>
      <c r="D19" s="119"/>
      <c r="E19" s="120"/>
      <c r="F19" s="1"/>
    </row>
    <row r="20" spans="1:6" s="2" customFormat="1">
      <c r="A20" s="121"/>
      <c r="B20" s="118"/>
      <c r="C20" s="119"/>
      <c r="D20" s="119"/>
      <c r="E20" s="120"/>
      <c r="F20" s="1"/>
    </row>
    <row r="21" spans="1:6" s="2" customFormat="1" hidden="1">
      <c r="A21" s="104"/>
      <c r="B21" s="105"/>
      <c r="C21" s="106"/>
      <c r="D21" s="106"/>
      <c r="E21" s="107"/>
      <c r="F21" s="1"/>
    </row>
    <row r="22" spans="1:6" ht="19.5" customHeight="1">
      <c r="A22" s="71" t="s">
        <v>129</v>
      </c>
      <c r="B22" s="72">
        <f>SUM(B12:B21)</f>
        <v>0</v>
      </c>
      <c r="C22" s="128" t="str">
        <f>IF(SUBTOTAL(3,B12:B21)=SUBTOTAL(103,B12:B21),'Summary and sign-off'!$A$48,'Summary and sign-off'!$A$49)</f>
        <v>Check - there are no hidden rows with data</v>
      </c>
      <c r="D22" s="145" t="str">
        <f>IF('Summary and sign-off'!F55='Summary and sign-off'!F54,'Summary and sign-off'!A51,'Summary and sign-off'!A50)</f>
        <v>Check - each entry provides sufficient information</v>
      </c>
      <c r="E22" s="145"/>
      <c r="F22" s="17"/>
    </row>
    <row r="23" spans="1:6" ht="10.5" customHeight="1">
      <c r="A23" s="17"/>
      <c r="B23" s="19"/>
      <c r="C23" s="17"/>
      <c r="D23" s="17"/>
      <c r="E23" s="17"/>
      <c r="F23" s="17"/>
    </row>
    <row r="24" spans="1:6" ht="24.75" customHeight="1">
      <c r="A24" s="147" t="s">
        <v>130</v>
      </c>
      <c r="B24" s="147"/>
      <c r="C24" s="147"/>
      <c r="D24" s="147"/>
      <c r="E24" s="147"/>
      <c r="F24" s="29"/>
    </row>
    <row r="25" spans="1:6" ht="32.450000000000003" customHeight="1">
      <c r="A25" s="24" t="s">
        <v>123</v>
      </c>
      <c r="B25" s="24" t="s">
        <v>66</v>
      </c>
      <c r="C25" s="24" t="s">
        <v>131</v>
      </c>
      <c r="D25" s="24" t="s">
        <v>126</v>
      </c>
      <c r="E25" s="24" t="s">
        <v>127</v>
      </c>
      <c r="F25" s="30"/>
    </row>
    <row r="26" spans="1:6" s="2" customFormat="1">
      <c r="A26" s="117">
        <v>45077</v>
      </c>
      <c r="B26" s="118">
        <v>356.78</v>
      </c>
      <c r="C26" s="119" t="s">
        <v>132</v>
      </c>
      <c r="D26" s="119" t="s">
        <v>133</v>
      </c>
      <c r="E26" s="120" t="s">
        <v>134</v>
      </c>
      <c r="F26" s="1"/>
    </row>
    <row r="27" spans="1:6" s="2" customFormat="1">
      <c r="A27" s="117">
        <v>45046</v>
      </c>
      <c r="B27" s="118">
        <v>5.07</v>
      </c>
      <c r="C27" s="119" t="s">
        <v>135</v>
      </c>
      <c r="D27" s="119" t="s">
        <v>133</v>
      </c>
      <c r="E27" s="120" t="s">
        <v>136</v>
      </c>
      <c r="F27" s="1"/>
    </row>
    <row r="28" spans="1:6" s="2" customFormat="1" ht="25.5">
      <c r="A28" s="117">
        <v>45016</v>
      </c>
      <c r="B28" s="118">
        <v>40.46</v>
      </c>
      <c r="C28" s="119" t="s">
        <v>137</v>
      </c>
      <c r="D28" s="119" t="s">
        <v>133</v>
      </c>
      <c r="E28" s="120" t="s">
        <v>138</v>
      </c>
      <c r="F28" s="1"/>
    </row>
    <row r="29" spans="1:6" s="2" customFormat="1">
      <c r="A29" s="117">
        <v>45016</v>
      </c>
      <c r="B29" s="118">
        <v>533.91</v>
      </c>
      <c r="C29" s="119" t="s">
        <v>139</v>
      </c>
      <c r="D29" s="119" t="s">
        <v>133</v>
      </c>
      <c r="E29" s="120" t="s">
        <v>134</v>
      </c>
      <c r="F29" s="1"/>
    </row>
    <row r="30" spans="1:6" s="2" customFormat="1">
      <c r="A30" s="117">
        <v>44985</v>
      </c>
      <c r="B30" s="118">
        <v>43.48</v>
      </c>
      <c r="C30" s="119" t="s">
        <v>140</v>
      </c>
      <c r="D30" s="119" t="s">
        <v>133</v>
      </c>
      <c r="E30" s="120" t="s">
        <v>134</v>
      </c>
      <c r="F30" s="1"/>
    </row>
    <row r="31" spans="1:6" s="2" customFormat="1">
      <c r="A31" s="117">
        <v>44985</v>
      </c>
      <c r="B31" s="118">
        <v>432.9</v>
      </c>
      <c r="C31" s="119" t="s">
        <v>141</v>
      </c>
      <c r="D31" s="119" t="s">
        <v>133</v>
      </c>
      <c r="E31" s="120" t="s">
        <v>142</v>
      </c>
      <c r="F31" s="1"/>
    </row>
    <row r="32" spans="1:6" s="2" customFormat="1">
      <c r="A32" s="117">
        <v>44985</v>
      </c>
      <c r="B32" s="118">
        <v>145.08000000000001</v>
      </c>
      <c r="C32" s="119" t="s">
        <v>143</v>
      </c>
      <c r="D32" s="119" t="s">
        <v>133</v>
      </c>
      <c r="E32" s="120" t="s">
        <v>134</v>
      </c>
      <c r="F32" s="1"/>
    </row>
    <row r="33" spans="1:6" s="2" customFormat="1">
      <c r="A33" s="117">
        <v>44985</v>
      </c>
      <c r="B33" s="118">
        <v>264.01</v>
      </c>
      <c r="C33" s="119" t="s">
        <v>144</v>
      </c>
      <c r="D33" s="119" t="s">
        <v>133</v>
      </c>
      <c r="E33" s="120" t="s">
        <v>134</v>
      </c>
      <c r="F33" s="1"/>
    </row>
    <row r="34" spans="1:6" s="2" customFormat="1">
      <c r="A34" s="117">
        <v>44985</v>
      </c>
      <c r="B34" s="118">
        <v>234.48</v>
      </c>
      <c r="C34" s="119" t="s">
        <v>145</v>
      </c>
      <c r="D34" s="119" t="s">
        <v>133</v>
      </c>
      <c r="E34" s="120" t="s">
        <v>146</v>
      </c>
      <c r="F34" s="1"/>
    </row>
    <row r="35" spans="1:6" s="2" customFormat="1">
      <c r="A35" s="117">
        <v>44985</v>
      </c>
      <c r="B35" s="118">
        <v>230.27</v>
      </c>
      <c r="C35" s="119" t="s">
        <v>147</v>
      </c>
      <c r="D35" s="119" t="s">
        <v>133</v>
      </c>
      <c r="E35" s="120" t="s">
        <v>134</v>
      </c>
      <c r="F35" s="1"/>
    </row>
    <row r="36" spans="1:6" s="2" customFormat="1">
      <c r="A36" s="117">
        <v>44985</v>
      </c>
      <c r="B36" s="118">
        <v>345.83</v>
      </c>
      <c r="C36" s="119" t="s">
        <v>148</v>
      </c>
      <c r="D36" s="119" t="s">
        <v>133</v>
      </c>
      <c r="E36" s="120" t="s">
        <v>146</v>
      </c>
      <c r="F36" s="1"/>
    </row>
    <row r="37" spans="1:6" s="2" customFormat="1" ht="25.5">
      <c r="A37" s="117">
        <v>44985</v>
      </c>
      <c r="B37" s="118">
        <v>59.78</v>
      </c>
      <c r="C37" s="119" t="s">
        <v>149</v>
      </c>
      <c r="D37" s="119" t="s">
        <v>133</v>
      </c>
      <c r="E37" s="120" t="s">
        <v>150</v>
      </c>
      <c r="F37" s="1"/>
    </row>
    <row r="38" spans="1:6" s="2" customFormat="1" ht="25.5">
      <c r="A38" s="117">
        <v>44985</v>
      </c>
      <c r="B38" s="118">
        <v>43.71</v>
      </c>
      <c r="C38" s="119" t="s">
        <v>151</v>
      </c>
      <c r="D38" s="119" t="s">
        <v>133</v>
      </c>
      <c r="E38" s="120" t="s">
        <v>150</v>
      </c>
      <c r="F38" s="1"/>
    </row>
    <row r="39" spans="1:6" s="2" customFormat="1" ht="25.5">
      <c r="A39" s="117">
        <v>44985</v>
      </c>
      <c r="B39" s="118">
        <v>66.38</v>
      </c>
      <c r="C39" s="119" t="s">
        <v>152</v>
      </c>
      <c r="D39" s="119" t="s">
        <v>133</v>
      </c>
      <c r="E39" s="120" t="s">
        <v>150</v>
      </c>
      <c r="F39" s="1"/>
    </row>
    <row r="40" spans="1:6" s="2" customFormat="1" ht="25.5">
      <c r="A40" s="117">
        <v>44985</v>
      </c>
      <c r="B40" s="118">
        <v>40.270000000000003</v>
      </c>
      <c r="C40" s="119" t="s">
        <v>153</v>
      </c>
      <c r="D40" s="119" t="s">
        <v>133</v>
      </c>
      <c r="E40" s="120" t="s">
        <v>150</v>
      </c>
      <c r="F40" s="1"/>
    </row>
    <row r="41" spans="1:6" s="2" customFormat="1" ht="25.5">
      <c r="A41" s="117">
        <v>44985</v>
      </c>
      <c r="B41" s="118">
        <v>98.43</v>
      </c>
      <c r="C41" s="119" t="s">
        <v>154</v>
      </c>
      <c r="D41" s="119" t="s">
        <v>133</v>
      </c>
      <c r="E41" s="120" t="s">
        <v>146</v>
      </c>
      <c r="F41" s="1"/>
    </row>
    <row r="42" spans="1:6" s="2" customFormat="1" ht="25.5">
      <c r="A42" s="117">
        <v>45077</v>
      </c>
      <c r="B42" s="118">
        <v>39.03</v>
      </c>
      <c r="C42" s="119" t="s">
        <v>155</v>
      </c>
      <c r="D42" s="119" t="s">
        <v>133</v>
      </c>
      <c r="E42" s="120" t="s">
        <v>150</v>
      </c>
      <c r="F42" s="1"/>
    </row>
    <row r="43" spans="1:6" s="2" customFormat="1" ht="25.5">
      <c r="A43" s="117">
        <v>45077</v>
      </c>
      <c r="B43" s="118">
        <v>49.46</v>
      </c>
      <c r="C43" s="119" t="s">
        <v>156</v>
      </c>
      <c r="D43" s="119" t="s">
        <v>133</v>
      </c>
      <c r="E43" s="120" t="s">
        <v>134</v>
      </c>
      <c r="F43" s="1"/>
    </row>
    <row r="44" spans="1:6" s="2" customFormat="1" ht="25.5">
      <c r="A44" s="117">
        <v>45107</v>
      </c>
      <c r="B44" s="118">
        <v>179.22</v>
      </c>
      <c r="C44" s="119" t="s">
        <v>157</v>
      </c>
      <c r="D44" s="119" t="s">
        <v>133</v>
      </c>
      <c r="E44" s="120" t="s">
        <v>134</v>
      </c>
      <c r="F44" s="1"/>
    </row>
    <row r="45" spans="1:6" s="2" customFormat="1" ht="25.5">
      <c r="A45" s="117">
        <v>45077</v>
      </c>
      <c r="B45" s="118">
        <v>49.74</v>
      </c>
      <c r="C45" s="119" t="s">
        <v>158</v>
      </c>
      <c r="D45" s="119" t="s">
        <v>133</v>
      </c>
      <c r="E45" s="120" t="s">
        <v>134</v>
      </c>
      <c r="F45" s="1"/>
    </row>
    <row r="46" spans="1:6" s="2" customFormat="1" ht="25.5">
      <c r="A46" s="117">
        <v>45046</v>
      </c>
      <c r="B46" s="118">
        <v>42.57</v>
      </c>
      <c r="C46" s="119" t="s">
        <v>159</v>
      </c>
      <c r="D46" s="119" t="s">
        <v>133</v>
      </c>
      <c r="E46" s="120" t="s">
        <v>150</v>
      </c>
      <c r="F46" s="1"/>
    </row>
    <row r="47" spans="1:6" s="2" customFormat="1">
      <c r="A47" s="117">
        <v>45046</v>
      </c>
      <c r="B47" s="118">
        <v>42.47</v>
      </c>
      <c r="C47" s="119" t="s">
        <v>160</v>
      </c>
      <c r="D47" s="119" t="s">
        <v>133</v>
      </c>
      <c r="E47" s="120" t="s">
        <v>150</v>
      </c>
      <c r="F47" s="1"/>
    </row>
    <row r="48" spans="1:6" s="2" customFormat="1" ht="25.5">
      <c r="A48" s="117">
        <v>45046</v>
      </c>
      <c r="B48" s="118">
        <v>36.729999999999997</v>
      </c>
      <c r="C48" s="119" t="s">
        <v>161</v>
      </c>
      <c r="D48" s="119" t="s">
        <v>133</v>
      </c>
      <c r="E48" s="120" t="s">
        <v>150</v>
      </c>
      <c r="F48" s="1"/>
    </row>
    <row r="49" spans="1:6" s="2" customFormat="1" ht="25.5">
      <c r="A49" s="117">
        <v>45016</v>
      </c>
      <c r="B49" s="118">
        <v>46.87</v>
      </c>
      <c r="C49" s="119" t="s">
        <v>162</v>
      </c>
      <c r="D49" s="119" t="s">
        <v>163</v>
      </c>
      <c r="E49" s="120" t="s">
        <v>150</v>
      </c>
      <c r="F49" s="1"/>
    </row>
    <row r="50" spans="1:6" s="2" customFormat="1" ht="25.5">
      <c r="A50" s="117">
        <v>44985</v>
      </c>
      <c r="B50" s="118">
        <v>2.4300000000000002</v>
      </c>
      <c r="C50" s="119" t="s">
        <v>164</v>
      </c>
      <c r="D50" s="119" t="s">
        <v>133</v>
      </c>
      <c r="E50" s="120" t="s">
        <v>146</v>
      </c>
      <c r="F50" s="1"/>
    </row>
    <row r="51" spans="1:6" s="2" customFormat="1">
      <c r="A51" s="117">
        <v>45077</v>
      </c>
      <c r="B51" s="118">
        <v>2</v>
      </c>
      <c r="C51" s="119" t="s">
        <v>165</v>
      </c>
      <c r="D51" s="119" t="s">
        <v>133</v>
      </c>
      <c r="E51" s="120"/>
      <c r="F51" s="1"/>
    </row>
    <row r="52" spans="1:6" s="2" customFormat="1">
      <c r="A52" s="117">
        <v>45077</v>
      </c>
      <c r="B52" s="118">
        <v>20</v>
      </c>
      <c r="C52" s="119" t="s">
        <v>165</v>
      </c>
      <c r="D52" s="119" t="s">
        <v>133</v>
      </c>
      <c r="E52" s="120"/>
      <c r="F52" s="1"/>
    </row>
    <row r="53" spans="1:6" s="2" customFormat="1">
      <c r="A53" s="117">
        <v>45077</v>
      </c>
      <c r="B53" s="118">
        <v>2</v>
      </c>
      <c r="C53" s="119" t="s">
        <v>165</v>
      </c>
      <c r="D53" s="119" t="s">
        <v>133</v>
      </c>
      <c r="E53" s="120"/>
      <c r="F53" s="1"/>
    </row>
    <row r="54" spans="1:6" s="2" customFormat="1">
      <c r="A54" s="117">
        <v>45046</v>
      </c>
      <c r="B54" s="118">
        <v>20</v>
      </c>
      <c r="C54" s="119" t="s">
        <v>165</v>
      </c>
      <c r="D54" s="119" t="s">
        <v>133</v>
      </c>
      <c r="E54" s="120"/>
      <c r="F54" s="1"/>
    </row>
    <row r="55" spans="1:6" s="2" customFormat="1">
      <c r="A55" s="117">
        <v>45016</v>
      </c>
      <c r="B55" s="118">
        <v>20</v>
      </c>
      <c r="C55" s="119" t="s">
        <v>165</v>
      </c>
      <c r="D55" s="119" t="s">
        <v>133</v>
      </c>
      <c r="E55" s="120"/>
      <c r="F55" s="1"/>
    </row>
    <row r="56" spans="1:6" s="2" customFormat="1">
      <c r="A56" s="117">
        <v>44985</v>
      </c>
      <c r="B56" s="118">
        <v>20</v>
      </c>
      <c r="C56" s="119" t="s">
        <v>165</v>
      </c>
      <c r="D56" s="119" t="s">
        <v>133</v>
      </c>
      <c r="E56" s="120"/>
      <c r="F56" s="1"/>
    </row>
    <row r="57" spans="1:6" s="2" customFormat="1">
      <c r="A57" s="117">
        <v>44985</v>
      </c>
      <c r="B57" s="118">
        <v>20</v>
      </c>
      <c r="C57" s="119" t="s">
        <v>165</v>
      </c>
      <c r="D57" s="119" t="s">
        <v>133</v>
      </c>
      <c r="E57" s="120"/>
      <c r="F57" s="1"/>
    </row>
    <row r="58" spans="1:6" s="2" customFormat="1">
      <c r="A58" s="117">
        <v>44985</v>
      </c>
      <c r="B58" s="118">
        <v>20</v>
      </c>
      <c r="C58" s="119" t="s">
        <v>165</v>
      </c>
      <c r="D58" s="119" t="s">
        <v>133</v>
      </c>
      <c r="E58" s="120"/>
      <c r="F58" s="1"/>
    </row>
    <row r="59" spans="1:6" s="2" customFormat="1">
      <c r="A59" s="117">
        <v>44985</v>
      </c>
      <c r="B59" s="118">
        <v>11</v>
      </c>
      <c r="C59" s="119" t="s">
        <v>165</v>
      </c>
      <c r="D59" s="119" t="s">
        <v>133</v>
      </c>
      <c r="E59" s="120"/>
      <c r="F59" s="1"/>
    </row>
    <row r="60" spans="1:6" s="2" customFormat="1" ht="25.5">
      <c r="A60" s="117">
        <v>45037</v>
      </c>
      <c r="B60" s="118">
        <v>501.03</v>
      </c>
      <c r="C60" s="119" t="s">
        <v>166</v>
      </c>
      <c r="D60" s="119" t="s">
        <v>167</v>
      </c>
      <c r="E60" s="120" t="s">
        <v>136</v>
      </c>
      <c r="F60" s="1"/>
    </row>
    <row r="61" spans="1:6" s="2" customFormat="1">
      <c r="A61" s="117"/>
      <c r="B61" s="118"/>
      <c r="C61" s="119"/>
      <c r="D61" s="119"/>
      <c r="E61" s="120"/>
      <c r="F61" s="1"/>
    </row>
    <row r="62" spans="1:6" s="2" customFormat="1">
      <c r="A62" s="117"/>
      <c r="B62" s="118"/>
      <c r="C62" s="119"/>
      <c r="D62" s="119"/>
      <c r="E62" s="120"/>
      <c r="F62" s="1"/>
    </row>
    <row r="63" spans="1:6" s="2" customFormat="1">
      <c r="A63" s="117"/>
      <c r="B63" s="118"/>
      <c r="C63" s="119"/>
      <c r="D63" s="119"/>
      <c r="E63" s="120"/>
      <c r="F63" s="1"/>
    </row>
    <row r="64" spans="1:6" s="2" customFormat="1">
      <c r="A64" s="117"/>
      <c r="B64" s="118"/>
      <c r="C64" s="119"/>
      <c r="D64" s="119"/>
      <c r="E64" s="120"/>
      <c r="F64" s="1"/>
    </row>
    <row r="65" spans="1:6" s="2" customFormat="1">
      <c r="A65" s="117"/>
      <c r="B65" s="118"/>
      <c r="C65" s="119"/>
      <c r="D65" s="119"/>
      <c r="E65" s="120"/>
      <c r="F65" s="1"/>
    </row>
    <row r="66" spans="1:6" s="2" customFormat="1" hidden="1">
      <c r="A66" s="108"/>
      <c r="B66" s="109"/>
      <c r="C66" s="110"/>
      <c r="D66" s="110"/>
      <c r="E66" s="111"/>
      <c r="F66" s="1"/>
    </row>
    <row r="67" spans="1:6" ht="19.5" customHeight="1">
      <c r="A67" s="71" t="s">
        <v>168</v>
      </c>
      <c r="B67" s="72">
        <f>SUM(B26:B66)</f>
        <v>4065.3899999999994</v>
      </c>
      <c r="C67" s="128" t="str">
        <f>IF(SUBTOTAL(3,B26:B66)=SUBTOTAL(103,B26:B66),'Summary and sign-off'!$A$48,'Summary and sign-off'!$A$49)</f>
        <v>Check - there are no hidden rows with data</v>
      </c>
      <c r="D67" s="145" t="str">
        <f>IF('Summary and sign-off'!F56='Summary and sign-off'!F54,'Summary and sign-off'!A51,'Summary and sign-off'!A50)</f>
        <v>Check - each entry provides sufficient information</v>
      </c>
      <c r="E67" s="145"/>
      <c r="F67" s="17"/>
    </row>
    <row r="68" spans="1:6" ht="10.5" customHeight="1">
      <c r="A68" s="17"/>
      <c r="B68" s="19"/>
      <c r="C68" s="17"/>
      <c r="D68" s="17"/>
      <c r="E68" s="17"/>
      <c r="F68" s="17"/>
    </row>
    <row r="69" spans="1:6" ht="24.75" customHeight="1">
      <c r="A69" s="147" t="s">
        <v>169</v>
      </c>
      <c r="B69" s="147"/>
      <c r="C69" s="147"/>
      <c r="D69" s="147"/>
      <c r="E69" s="147"/>
      <c r="F69" s="17"/>
    </row>
    <row r="70" spans="1:6" ht="27" customHeight="1">
      <c r="A70" s="24" t="s">
        <v>123</v>
      </c>
      <c r="B70" s="24" t="s">
        <v>66</v>
      </c>
      <c r="C70" s="24" t="s">
        <v>170</v>
      </c>
      <c r="D70" s="24" t="s">
        <v>171</v>
      </c>
      <c r="E70" s="24" t="s">
        <v>127</v>
      </c>
      <c r="F70" s="28"/>
    </row>
    <row r="71" spans="1:6" s="2" customFormat="1" ht="25.5">
      <c r="A71" s="117">
        <v>45016</v>
      </c>
      <c r="B71" s="118">
        <v>10.62</v>
      </c>
      <c r="C71" s="119" t="s">
        <v>172</v>
      </c>
      <c r="D71" s="132" t="s">
        <v>163</v>
      </c>
      <c r="E71" s="120" t="s">
        <v>150</v>
      </c>
      <c r="F71" s="1"/>
    </row>
    <row r="72" spans="1:6" s="2" customFormat="1" ht="25.5">
      <c r="A72" s="117">
        <v>45107</v>
      </c>
      <c r="B72" s="118">
        <v>10.43</v>
      </c>
      <c r="C72" s="119" t="s">
        <v>173</v>
      </c>
      <c r="D72" s="132" t="s">
        <v>163</v>
      </c>
      <c r="E72" s="120" t="s">
        <v>150</v>
      </c>
      <c r="F72" s="1"/>
    </row>
    <row r="73" spans="1:6" s="2" customFormat="1">
      <c r="A73" s="117"/>
      <c r="B73" s="118"/>
      <c r="C73" s="119"/>
      <c r="D73" s="119"/>
      <c r="E73" s="120"/>
      <c r="F73" s="1"/>
    </row>
    <row r="74" spans="1:6" s="2" customFormat="1">
      <c r="A74" s="117"/>
      <c r="B74" s="118"/>
      <c r="C74" s="119"/>
      <c r="D74" s="119"/>
      <c r="E74" s="120"/>
      <c r="F74" s="1"/>
    </row>
    <row r="75" spans="1:6" s="2" customFormat="1">
      <c r="A75" s="117"/>
      <c r="B75" s="118"/>
      <c r="C75" s="119"/>
      <c r="D75" s="119"/>
      <c r="E75" s="120"/>
      <c r="F75" s="1"/>
    </row>
    <row r="76" spans="1:6" s="2" customFormat="1">
      <c r="A76" s="117"/>
      <c r="B76" s="118"/>
      <c r="C76" s="119"/>
      <c r="D76" s="119"/>
      <c r="E76" s="120"/>
      <c r="F76" s="1"/>
    </row>
    <row r="77" spans="1:6" s="2" customFormat="1">
      <c r="A77" s="117"/>
      <c r="B77" s="118"/>
      <c r="C77" s="119"/>
      <c r="D77" s="119"/>
      <c r="E77" s="120"/>
      <c r="F77" s="1"/>
    </row>
    <row r="78" spans="1:6" s="2" customFormat="1">
      <c r="A78" s="117"/>
      <c r="B78" s="118"/>
      <c r="C78" s="119"/>
      <c r="D78" s="119"/>
      <c r="E78" s="120"/>
      <c r="F78" s="1"/>
    </row>
    <row r="79" spans="1:6" s="2" customFormat="1">
      <c r="A79" s="117"/>
      <c r="B79" s="118"/>
      <c r="C79" s="119"/>
      <c r="D79" s="119"/>
      <c r="E79" s="120"/>
      <c r="F79" s="1"/>
    </row>
    <row r="80" spans="1:6" s="2" customFormat="1" hidden="1">
      <c r="A80" s="94"/>
      <c r="B80" s="95"/>
      <c r="C80" s="96"/>
      <c r="D80" s="96"/>
      <c r="E80" s="97"/>
      <c r="F80" s="1"/>
    </row>
    <row r="81" spans="1:6" ht="19.5" customHeight="1">
      <c r="A81" s="71" t="s">
        <v>174</v>
      </c>
      <c r="B81" s="72">
        <f>SUM(B71:B80)</f>
        <v>21.049999999999997</v>
      </c>
      <c r="C81" s="128" t="str">
        <f>IF(SUBTOTAL(3,B71:B80)=SUBTOTAL(103,B71:B80),'Summary and sign-off'!$A$48,'Summary and sign-off'!$A$49)</f>
        <v>Check - there are no hidden rows with data</v>
      </c>
      <c r="D81" s="145" t="str">
        <f>IF('Summary and sign-off'!F57='Summary and sign-off'!F54,'Summary and sign-off'!A51,'Summary and sign-off'!A50)</f>
        <v>Check - each entry provides sufficient information</v>
      </c>
      <c r="E81" s="145"/>
      <c r="F81" s="17"/>
    </row>
    <row r="82" spans="1:6" ht="10.5" customHeight="1">
      <c r="A82" s="17"/>
      <c r="B82" s="57"/>
      <c r="C82" s="19"/>
      <c r="D82" s="17"/>
      <c r="E82" s="17"/>
      <c r="F82" s="17"/>
    </row>
    <row r="83" spans="1:6" ht="34.5" customHeight="1">
      <c r="A83" s="31" t="s">
        <v>175</v>
      </c>
      <c r="B83" s="58">
        <f>B22+B67+B81</f>
        <v>4086.4399999999996</v>
      </c>
      <c r="C83" s="32"/>
      <c r="D83" s="32"/>
      <c r="E83" s="32"/>
      <c r="F83" s="17"/>
    </row>
    <row r="84" spans="1:6">
      <c r="A84" s="17"/>
      <c r="B84" s="19"/>
      <c r="C84" s="17"/>
      <c r="D84" s="17"/>
      <c r="E84" s="17"/>
      <c r="F84" s="17"/>
    </row>
    <row r="85" spans="1:6">
      <c r="A85" s="18" t="s">
        <v>77</v>
      </c>
      <c r="B85" s="19"/>
      <c r="C85" s="17"/>
      <c r="D85" s="17"/>
      <c r="E85" s="17"/>
      <c r="F85" s="17"/>
    </row>
    <row r="86" spans="1:6" ht="12.6" customHeight="1">
      <c r="A86" s="20" t="s">
        <v>176</v>
      </c>
      <c r="F86" s="17"/>
    </row>
    <row r="87" spans="1:6" ht="12.95" customHeight="1">
      <c r="A87" s="20" t="s">
        <v>177</v>
      </c>
      <c r="B87" s="17"/>
      <c r="D87" s="17"/>
      <c r="F87" s="17"/>
    </row>
    <row r="88" spans="1:6">
      <c r="A88" s="20" t="s">
        <v>178</v>
      </c>
      <c r="F88" s="17"/>
    </row>
    <row r="89" spans="1:6">
      <c r="A89" s="20" t="s">
        <v>83</v>
      </c>
      <c r="B89" s="19"/>
      <c r="C89" s="17"/>
      <c r="D89" s="17"/>
      <c r="E89" s="17"/>
      <c r="F89" s="17"/>
    </row>
    <row r="90" spans="1:6" ht="12.95" customHeight="1">
      <c r="A90" s="20" t="s">
        <v>179</v>
      </c>
      <c r="B90" s="17"/>
      <c r="D90" s="17"/>
      <c r="F90" s="17"/>
    </row>
    <row r="91" spans="1:6">
      <c r="A91" s="20" t="s">
        <v>180</v>
      </c>
      <c r="F91" s="17"/>
    </row>
    <row r="92" spans="1:6">
      <c r="A92" s="20" t="s">
        <v>181</v>
      </c>
      <c r="B92" s="20"/>
      <c r="C92" s="20"/>
      <c r="D92" s="20"/>
      <c r="F92" s="17"/>
    </row>
    <row r="93" spans="1:6">
      <c r="A93" s="26"/>
      <c r="B93" s="17"/>
      <c r="C93" s="17"/>
      <c r="D93" s="17"/>
      <c r="E93" s="17"/>
      <c r="F93" s="17"/>
    </row>
    <row r="94" spans="1:6" hidden="1">
      <c r="A94" s="26"/>
      <c r="B94" s="17"/>
      <c r="C94" s="17"/>
      <c r="D94" s="17"/>
      <c r="E94" s="17"/>
      <c r="F94" s="17"/>
    </row>
    <row r="97" spans="1:6"/>
    <row r="99" spans="1:6" ht="12.75" hidden="1" customHeight="1"/>
    <row r="102" spans="1:6" hidden="1">
      <c r="A102" s="26"/>
      <c r="B102" s="17"/>
      <c r="C102" s="17"/>
      <c r="D102" s="17"/>
      <c r="E102" s="17"/>
      <c r="F102" s="17"/>
    </row>
    <row r="103" spans="1:6" hidden="1">
      <c r="A103" s="26"/>
      <c r="B103" s="17"/>
      <c r="C103" s="17"/>
      <c r="D103" s="17"/>
      <c r="E103" s="17"/>
      <c r="F103" s="17"/>
    </row>
    <row r="104" spans="1:6" hidden="1">
      <c r="A104" s="26"/>
      <c r="B104" s="17"/>
      <c r="C104" s="17"/>
      <c r="D104" s="17"/>
      <c r="E104" s="17"/>
      <c r="F104" s="17"/>
    </row>
    <row r="105" spans="1:6" hidden="1">
      <c r="A105" s="26"/>
      <c r="B105" s="17"/>
      <c r="C105" s="17"/>
      <c r="D105" s="17"/>
      <c r="E105" s="17"/>
      <c r="F105" s="17"/>
    </row>
    <row r="106" spans="1:6" hidden="1">
      <c r="A106" s="26"/>
      <c r="B106" s="17"/>
      <c r="C106" s="17"/>
      <c r="D106" s="17"/>
      <c r="E106" s="17"/>
      <c r="F106" s="17"/>
    </row>
  </sheetData>
  <sheetProtection sheet="1" formatCells="0" formatRows="0" insertColumns="0" insertRows="0" deleteRows="0"/>
  <mergeCells count="15">
    <mergeCell ref="B7:E7"/>
    <mergeCell ref="B5:E5"/>
    <mergeCell ref="D81:E81"/>
    <mergeCell ref="A1:E1"/>
    <mergeCell ref="A24:E24"/>
    <mergeCell ref="A69:E69"/>
    <mergeCell ref="B2:E2"/>
    <mergeCell ref="B3:E3"/>
    <mergeCell ref="B4:E4"/>
    <mergeCell ref="A8:E8"/>
    <mergeCell ref="A9:E9"/>
    <mergeCell ref="B6:E6"/>
    <mergeCell ref="D22:E22"/>
    <mergeCell ref="D67:E67"/>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65:A66 A12 A21 A71 A8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70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A60 A16 A13 A15 A17 A18 A19 A20 A27 A28 A61 A62 A63 A64 A72 A73 A74 A75 A76 A77 A78 A79"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B26:B66 B71:B80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3" tint="0.39997558519241921"/>
    <pageSetUpPr fitToPage="1"/>
  </sheetPr>
  <dimension ref="A1:J33"/>
  <sheetViews>
    <sheetView zoomScaleNormal="100" workbookViewId="0">
      <selection activeCell="C16" sqref="C16"/>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c r="A1" s="146" t="s">
        <v>114</v>
      </c>
      <c r="B1" s="146"/>
      <c r="C1" s="146"/>
      <c r="D1" s="146"/>
      <c r="E1" s="146"/>
    </row>
    <row r="2" spans="1:6" ht="21" customHeight="1">
      <c r="A2" s="3" t="s">
        <v>115</v>
      </c>
      <c r="B2" s="144" t="str">
        <f>'Summary and sign-off'!B2:F2</f>
        <v>Taumata Arowai</v>
      </c>
      <c r="C2" s="144"/>
      <c r="D2" s="144"/>
      <c r="E2" s="144"/>
    </row>
    <row r="3" spans="1:6" ht="31.5">
      <c r="A3" s="3" t="s">
        <v>116</v>
      </c>
      <c r="B3" s="144" t="str">
        <f>'Summary and sign-off'!B3:F3</f>
        <v>Allan Prangnell</v>
      </c>
      <c r="C3" s="144"/>
      <c r="D3" s="144"/>
      <c r="E3" s="144"/>
    </row>
    <row r="4" spans="1:6" ht="21" customHeight="1">
      <c r="A4" s="3" t="s">
        <v>117</v>
      </c>
      <c r="B4" s="144">
        <f>'Summary and sign-off'!B4:F4</f>
        <v>44743</v>
      </c>
      <c r="C4" s="144"/>
      <c r="D4" s="144"/>
      <c r="E4" s="144"/>
    </row>
    <row r="5" spans="1:6" ht="21" customHeight="1">
      <c r="A5" s="3" t="s">
        <v>118</v>
      </c>
      <c r="B5" s="144">
        <f>'Summary and sign-off'!B5:F5</f>
        <v>45107</v>
      </c>
      <c r="C5" s="144"/>
      <c r="D5" s="144"/>
      <c r="E5" s="144"/>
    </row>
    <row r="6" spans="1:6" ht="21" customHeight="1">
      <c r="A6" s="3" t="s">
        <v>119</v>
      </c>
      <c r="B6" s="139" t="s">
        <v>85</v>
      </c>
      <c r="C6" s="139"/>
      <c r="D6" s="139"/>
      <c r="E6" s="139"/>
    </row>
    <row r="7" spans="1:6" ht="21" customHeight="1">
      <c r="A7" s="3" t="s">
        <v>58</v>
      </c>
      <c r="B7" s="139" t="s">
        <v>87</v>
      </c>
      <c r="C7" s="139"/>
      <c r="D7" s="139"/>
      <c r="E7" s="139"/>
    </row>
    <row r="8" spans="1:6" ht="35.25" customHeight="1">
      <c r="A8" s="155" t="s">
        <v>182</v>
      </c>
      <c r="B8" s="155"/>
      <c r="C8" s="156"/>
      <c r="D8" s="156"/>
      <c r="E8" s="156"/>
      <c r="F8" s="27"/>
    </row>
    <row r="9" spans="1:6" ht="35.25" customHeight="1">
      <c r="A9" s="153" t="s">
        <v>183</v>
      </c>
      <c r="B9" s="154"/>
      <c r="C9" s="154"/>
      <c r="D9" s="154"/>
      <c r="E9" s="154"/>
      <c r="F9" s="27"/>
    </row>
    <row r="10" spans="1:6" ht="27" customHeight="1">
      <c r="A10" s="24" t="s">
        <v>184</v>
      </c>
      <c r="B10" s="24" t="s">
        <v>66</v>
      </c>
      <c r="C10" s="24" t="s">
        <v>185</v>
      </c>
      <c r="D10" s="24" t="s">
        <v>186</v>
      </c>
      <c r="E10" s="24" t="s">
        <v>127</v>
      </c>
      <c r="F10" s="134"/>
    </row>
    <row r="11" spans="1:6" s="2" customFormat="1" ht="12.75" customHeight="1">
      <c r="A11" s="121">
        <v>45036</v>
      </c>
      <c r="B11" s="118">
        <v>52.33</v>
      </c>
      <c r="C11" s="119" t="s">
        <v>187</v>
      </c>
      <c r="D11" s="119" t="s">
        <v>188</v>
      </c>
      <c r="E11" s="123" t="s">
        <v>136</v>
      </c>
      <c r="F11" s="136" t="s">
        <v>189</v>
      </c>
    </row>
    <row r="12" spans="1:6" s="2" customFormat="1" ht="25.5">
      <c r="A12" s="117">
        <v>45086</v>
      </c>
      <c r="B12" s="118">
        <v>350.11</v>
      </c>
      <c r="C12" s="119" t="s">
        <v>187</v>
      </c>
      <c r="D12" s="119" t="s">
        <v>190</v>
      </c>
      <c r="E12" s="123" t="s">
        <v>150</v>
      </c>
      <c r="F12" s="135" t="s">
        <v>191</v>
      </c>
    </row>
    <row r="13" spans="1:6" s="2" customFormat="1">
      <c r="A13" s="117"/>
      <c r="B13" s="118"/>
      <c r="C13" s="122"/>
      <c r="D13" s="122"/>
      <c r="E13" s="123"/>
      <c r="F13" s="135"/>
    </row>
    <row r="14" spans="1:6" s="2" customFormat="1">
      <c r="A14" s="117"/>
      <c r="B14" s="118"/>
      <c r="C14" s="122"/>
      <c r="D14" s="122"/>
      <c r="E14" s="123"/>
    </row>
    <row r="15" spans="1:6" s="2" customFormat="1">
      <c r="A15" s="117"/>
      <c r="B15" s="118"/>
      <c r="C15" s="122"/>
      <c r="D15" s="122"/>
      <c r="E15" s="123"/>
    </row>
    <row r="16" spans="1:6" s="2" customFormat="1">
      <c r="A16" s="117"/>
      <c r="B16" s="118"/>
      <c r="C16" s="122"/>
      <c r="D16" s="122"/>
      <c r="E16" s="123"/>
    </row>
    <row r="17" spans="1:6" s="2" customFormat="1">
      <c r="A17" s="117"/>
      <c r="B17" s="118"/>
      <c r="C17" s="122"/>
      <c r="D17" s="122"/>
      <c r="E17" s="123"/>
    </row>
    <row r="18" spans="1:6" s="2" customFormat="1">
      <c r="A18" s="117"/>
      <c r="B18" s="118"/>
      <c r="C18" s="122"/>
      <c r="D18" s="122"/>
      <c r="E18" s="123"/>
    </row>
    <row r="19" spans="1:6" s="2" customFormat="1">
      <c r="A19" s="117"/>
      <c r="B19" s="118"/>
      <c r="C19" s="122"/>
      <c r="D19" s="122"/>
      <c r="E19" s="123"/>
    </row>
    <row r="20" spans="1:6" s="2" customFormat="1">
      <c r="A20" s="117"/>
      <c r="B20" s="118"/>
      <c r="C20" s="122"/>
      <c r="D20" s="122"/>
      <c r="E20" s="123"/>
    </row>
    <row r="21" spans="1:6" s="2" customFormat="1">
      <c r="A21" s="117"/>
      <c r="B21" s="118"/>
      <c r="C21" s="122"/>
      <c r="D21" s="122"/>
      <c r="E21" s="123"/>
    </row>
    <row r="22" spans="1:6" s="2" customFormat="1">
      <c r="A22" s="121"/>
      <c r="B22" s="118"/>
      <c r="C22" s="122"/>
      <c r="D22" s="122"/>
      <c r="E22" s="123"/>
    </row>
    <row r="23" spans="1:6" s="2" customFormat="1">
      <c r="A23" s="121"/>
      <c r="B23" s="118"/>
      <c r="C23" s="122"/>
      <c r="D23" s="122"/>
      <c r="E23" s="123"/>
    </row>
    <row r="24" spans="1:6" s="2" customFormat="1" ht="11.25" hidden="1" customHeight="1">
      <c r="A24" s="98"/>
      <c r="B24" s="95"/>
      <c r="C24" s="99"/>
      <c r="D24" s="99"/>
      <c r="E24" s="100"/>
    </row>
    <row r="25" spans="1:6" ht="34.5" customHeight="1">
      <c r="A25" s="53" t="s">
        <v>192</v>
      </c>
      <c r="B25" s="62">
        <f>SUM(B11:B24)</f>
        <v>402.44</v>
      </c>
      <c r="C25" s="70" t="str">
        <f>IF(SUBTOTAL(3,B11:B24)=SUBTOTAL(103,B11:B24),'Summary and sign-off'!$A$48,'Summary and sign-off'!$A$49)</f>
        <v>Check - there are no hidden rows with data</v>
      </c>
      <c r="D25" s="145" t="str">
        <f>IF('Summary and sign-off'!F58='Summary and sign-off'!F54,'Summary and sign-off'!A51,'Summary and sign-off'!A50)</f>
        <v>Check - each entry provides sufficient information</v>
      </c>
      <c r="E25" s="145"/>
      <c r="F25" s="2"/>
    </row>
    <row r="26" spans="1:6">
      <c r="A26" s="18"/>
      <c r="B26" s="17"/>
      <c r="C26" s="17"/>
      <c r="D26" s="17"/>
      <c r="E26" s="17"/>
    </row>
    <row r="27" spans="1:6">
      <c r="A27" s="18" t="s">
        <v>77</v>
      </c>
      <c r="B27" s="19"/>
      <c r="C27" s="17"/>
      <c r="D27" s="17"/>
      <c r="E27" s="17"/>
    </row>
    <row r="28" spans="1:6" ht="12.75" customHeight="1">
      <c r="A28" s="20" t="s">
        <v>193</v>
      </c>
      <c r="B28" s="20"/>
      <c r="C28" s="20"/>
      <c r="D28" s="20"/>
      <c r="E28" s="20"/>
    </row>
    <row r="29" spans="1:6">
      <c r="A29" s="20" t="s">
        <v>194</v>
      </c>
      <c r="B29" s="20"/>
      <c r="C29" s="28"/>
      <c r="D29" s="28"/>
      <c r="E29" s="28"/>
    </row>
    <row r="30" spans="1:6">
      <c r="A30" s="20" t="s">
        <v>83</v>
      </c>
      <c r="B30" s="19"/>
      <c r="C30" s="17"/>
      <c r="D30" s="17"/>
      <c r="E30" s="17"/>
      <c r="F30" s="17"/>
    </row>
    <row r="31" spans="1:6">
      <c r="A31" s="20" t="s">
        <v>195</v>
      </c>
      <c r="B31" s="20"/>
      <c r="C31" s="28"/>
      <c r="D31" s="28"/>
      <c r="E31" s="28"/>
    </row>
    <row r="32" spans="1:6" ht="12.75" customHeight="1">
      <c r="A32" s="20" t="s">
        <v>196</v>
      </c>
      <c r="B32" s="20"/>
      <c r="C32" s="22"/>
      <c r="D32" s="22"/>
      <c r="E32" s="22"/>
    </row>
    <row r="33" spans="1:5">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topLeftCell="A2" zoomScaleNormal="100" workbookViewId="0">
      <selection activeCell="C20" sqref="C20"/>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c r="A1" s="146" t="s">
        <v>114</v>
      </c>
      <c r="B1" s="146"/>
      <c r="C1" s="146"/>
      <c r="D1" s="146"/>
      <c r="E1" s="146"/>
    </row>
    <row r="2" spans="1:6" ht="21" customHeight="1">
      <c r="A2" s="3" t="s">
        <v>115</v>
      </c>
      <c r="B2" s="144" t="str">
        <f>'Summary and sign-off'!B2:F2</f>
        <v>Taumata Arowai</v>
      </c>
      <c r="C2" s="144"/>
      <c r="D2" s="144"/>
      <c r="E2" s="144"/>
    </row>
    <row r="3" spans="1:6" ht="31.5">
      <c r="A3" s="3" t="s">
        <v>197</v>
      </c>
      <c r="B3" s="144" t="str">
        <f>'Summary and sign-off'!B3:F3</f>
        <v>Allan Prangnell</v>
      </c>
      <c r="C3" s="144"/>
      <c r="D3" s="144"/>
      <c r="E3" s="144"/>
    </row>
    <row r="4" spans="1:6" ht="21" customHeight="1">
      <c r="A4" s="3" t="s">
        <v>117</v>
      </c>
      <c r="B4" s="144">
        <f>'Summary and sign-off'!B4:F4</f>
        <v>44743</v>
      </c>
      <c r="C4" s="144"/>
      <c r="D4" s="144"/>
      <c r="E4" s="144"/>
    </row>
    <row r="5" spans="1:6" ht="21" customHeight="1">
      <c r="A5" s="3" t="s">
        <v>118</v>
      </c>
      <c r="B5" s="144">
        <f>'Summary and sign-off'!B5:F5</f>
        <v>45107</v>
      </c>
      <c r="C5" s="144"/>
      <c r="D5" s="144"/>
      <c r="E5" s="144"/>
    </row>
    <row r="6" spans="1:6" ht="21" customHeight="1">
      <c r="A6" s="3" t="s">
        <v>119</v>
      </c>
      <c r="B6" s="139" t="s">
        <v>85</v>
      </c>
      <c r="C6" s="139"/>
      <c r="D6" s="139"/>
      <c r="E6" s="139"/>
      <c r="F6" s="23"/>
    </row>
    <row r="7" spans="1:6" ht="21" customHeight="1">
      <c r="A7" s="3" t="s">
        <v>58</v>
      </c>
      <c r="B7" s="139" t="s">
        <v>87</v>
      </c>
      <c r="C7" s="139"/>
      <c r="D7" s="139"/>
      <c r="E7" s="139"/>
      <c r="F7" s="23"/>
    </row>
    <row r="8" spans="1:6" ht="35.25" customHeight="1">
      <c r="A8" s="149" t="s">
        <v>198</v>
      </c>
      <c r="B8" s="149"/>
      <c r="C8" s="156"/>
      <c r="D8" s="156"/>
      <c r="E8" s="156"/>
    </row>
    <row r="9" spans="1:6" ht="35.25" customHeight="1">
      <c r="A9" s="157" t="s">
        <v>199</v>
      </c>
      <c r="B9" s="158"/>
      <c r="C9" s="158"/>
      <c r="D9" s="158"/>
      <c r="E9" s="158"/>
    </row>
    <row r="10" spans="1:6" ht="27" customHeight="1">
      <c r="A10" s="24" t="s">
        <v>123</v>
      </c>
      <c r="B10" s="24" t="s">
        <v>66</v>
      </c>
      <c r="C10" s="24" t="s">
        <v>200</v>
      </c>
      <c r="D10" s="24" t="s">
        <v>201</v>
      </c>
      <c r="E10" s="24" t="s">
        <v>127</v>
      </c>
      <c r="F10" s="20"/>
    </row>
    <row r="11" spans="1:6" s="2" customFormat="1" hidden="1">
      <c r="A11" s="98"/>
      <c r="B11" s="95"/>
      <c r="C11" s="99"/>
      <c r="D11" s="99"/>
      <c r="E11" s="100"/>
    </row>
    <row r="12" spans="1:6" s="2" customFormat="1" ht="15">
      <c r="A12" s="133">
        <v>45100</v>
      </c>
      <c r="B12" s="118">
        <v>38.51</v>
      </c>
      <c r="C12" s="122" t="s">
        <v>202</v>
      </c>
      <c r="D12" s="127" t="s">
        <v>203</v>
      </c>
      <c r="E12" s="123" t="s">
        <v>150</v>
      </c>
    </row>
    <row r="13" spans="1:6" s="2" customFormat="1" ht="15">
      <c r="A13" s="133">
        <v>45069</v>
      </c>
      <c r="B13" s="118">
        <v>38.44</v>
      </c>
      <c r="C13" s="122" t="s">
        <v>204</v>
      </c>
      <c r="D13" s="127" t="s">
        <v>203</v>
      </c>
      <c r="E13" s="123" t="s">
        <v>150</v>
      </c>
    </row>
    <row r="14" spans="1:6" s="2" customFormat="1" ht="15">
      <c r="A14" s="133">
        <v>45039</v>
      </c>
      <c r="B14" s="118">
        <v>38.950000000000003</v>
      </c>
      <c r="C14" s="124" t="s">
        <v>205</v>
      </c>
      <c r="D14" s="127" t="s">
        <v>203</v>
      </c>
      <c r="E14" s="123" t="s">
        <v>150</v>
      </c>
    </row>
    <row r="15" spans="1:6" s="2" customFormat="1" ht="15">
      <c r="A15" s="133">
        <v>45008</v>
      </c>
      <c r="B15" s="118">
        <v>38.17</v>
      </c>
      <c r="C15" s="124" t="s">
        <v>206</v>
      </c>
      <c r="D15" s="127" t="s">
        <v>203</v>
      </c>
      <c r="E15" s="123" t="s">
        <v>150</v>
      </c>
    </row>
    <row r="16" spans="1:6" s="2" customFormat="1" ht="15">
      <c r="A16" s="133">
        <v>44980</v>
      </c>
      <c r="B16" s="118">
        <v>38</v>
      </c>
      <c r="C16" s="124" t="s">
        <v>207</v>
      </c>
      <c r="D16" s="127" t="s">
        <v>203</v>
      </c>
      <c r="E16" s="123" t="s">
        <v>150</v>
      </c>
    </row>
    <row r="17" spans="1:6" s="2" customFormat="1">
      <c r="A17" s="117"/>
      <c r="B17" s="118"/>
      <c r="C17" s="122"/>
      <c r="D17" s="122"/>
      <c r="E17" s="123"/>
    </row>
    <row r="18" spans="1:6" s="2" customFormat="1">
      <c r="A18" s="117"/>
      <c r="B18" s="118"/>
      <c r="C18" s="122"/>
      <c r="D18" s="122"/>
      <c r="E18" s="123"/>
    </row>
    <row r="19" spans="1:6" s="2" customFormat="1">
      <c r="A19" s="117"/>
      <c r="B19" s="118"/>
      <c r="C19" s="122"/>
      <c r="D19" s="122"/>
      <c r="E19" s="123"/>
    </row>
    <row r="20" spans="1:6" s="2" customFormat="1">
      <c r="A20" s="117"/>
      <c r="B20" s="118"/>
      <c r="C20" s="122"/>
      <c r="D20" s="122"/>
      <c r="E20" s="123"/>
    </row>
    <row r="21" spans="1:6" s="2" customFormat="1">
      <c r="A21" s="117"/>
      <c r="B21" s="118"/>
      <c r="C21" s="122"/>
      <c r="D21" s="122"/>
      <c r="E21" s="123"/>
    </row>
    <row r="22" spans="1:6" s="2" customFormat="1">
      <c r="A22" s="121"/>
      <c r="B22" s="118"/>
      <c r="C22" s="122"/>
      <c r="D22" s="122"/>
      <c r="E22" s="123"/>
    </row>
    <row r="23" spans="1:6" s="2" customFormat="1">
      <c r="A23" s="121"/>
      <c r="B23" s="118"/>
      <c r="C23" s="122"/>
      <c r="D23" s="122"/>
      <c r="E23" s="123"/>
    </row>
    <row r="24" spans="1:6" s="2" customFormat="1" hidden="1">
      <c r="A24" s="98"/>
      <c r="B24" s="95"/>
      <c r="C24" s="99"/>
      <c r="D24" s="99"/>
      <c r="E24" s="100"/>
    </row>
    <row r="25" spans="1:6" ht="34.5" customHeight="1">
      <c r="A25" s="53" t="s">
        <v>208</v>
      </c>
      <c r="B25" s="62">
        <f>SUM(B11:B24)</f>
        <v>192.07</v>
      </c>
      <c r="C25" s="70" t="str">
        <f>IF(SUBTOTAL(3,B11:B24)=SUBTOTAL(103,B11:B24),'Summary and sign-off'!$A$48,'Summary and sign-off'!$A$49)</f>
        <v>Check - there are no hidden rows with data</v>
      </c>
      <c r="D25" s="145" t="str">
        <f>IF('Summary and sign-off'!F59='Summary and sign-off'!F54,'Summary and sign-off'!A51,'Summary and sign-off'!A50)</f>
        <v>Check - each entry provides sufficient information</v>
      </c>
      <c r="E25" s="145"/>
    </row>
    <row r="26" spans="1:6" ht="14.1" customHeight="1">
      <c r="B26" s="17"/>
      <c r="C26" s="17"/>
      <c r="D26" s="17"/>
      <c r="E26" s="17"/>
    </row>
    <row r="27" spans="1:6">
      <c r="A27" s="18" t="s">
        <v>209</v>
      </c>
      <c r="B27" s="17"/>
      <c r="C27" s="17"/>
      <c r="D27" s="17"/>
      <c r="E27" s="17"/>
    </row>
    <row r="28" spans="1:6" ht="12.6" customHeight="1">
      <c r="A28" s="20" t="s">
        <v>176</v>
      </c>
      <c r="B28" s="17"/>
      <c r="C28" s="17"/>
      <c r="D28" s="17"/>
      <c r="E28" s="17"/>
    </row>
    <row r="29" spans="1:6">
      <c r="A29" s="20" t="s">
        <v>83</v>
      </c>
      <c r="B29" s="19"/>
      <c r="C29" s="17"/>
      <c r="D29" s="17"/>
      <c r="E29" s="17"/>
      <c r="F29" s="17"/>
    </row>
    <row r="30" spans="1:6">
      <c r="A30" s="20" t="s">
        <v>195</v>
      </c>
      <c r="C30" s="17"/>
      <c r="D30" s="17"/>
      <c r="E30" s="17"/>
      <c r="F30" s="17"/>
    </row>
    <row r="31" spans="1:6" ht="12.75" customHeight="1">
      <c r="A31" s="20" t="s">
        <v>196</v>
      </c>
      <c r="B31" s="25"/>
      <c r="C31" s="22"/>
      <c r="D31" s="22"/>
      <c r="E31" s="22"/>
      <c r="F31" s="22"/>
    </row>
    <row r="32" spans="1:6">
      <c r="B32" s="26"/>
      <c r="C32" s="17"/>
      <c r="D32" s="17"/>
      <c r="E32" s="17"/>
    </row>
    <row r="33" spans="1:5" hidden="1">
      <c r="A33" s="17"/>
      <c r="B33" s="17"/>
      <c r="C33" s="17"/>
      <c r="D33" s="17"/>
    </row>
    <row r="34" spans="1:5" ht="12.75" hidden="1" customHeight="1"/>
    <row r="35" spans="1:5" hidden="1">
      <c r="A35" s="17"/>
      <c r="B35" s="17"/>
      <c r="C35" s="17"/>
      <c r="D35" s="17"/>
      <c r="E35" s="17"/>
    </row>
    <row r="36" spans="1:5" hidden="1">
      <c r="A36" s="17"/>
      <c r="B36" s="17"/>
      <c r="C36" s="17"/>
      <c r="D36" s="17"/>
      <c r="E36" s="17"/>
    </row>
    <row r="37" spans="1:5" hidden="1">
      <c r="A37" s="17"/>
      <c r="B37" s="17"/>
      <c r="C37" s="17"/>
      <c r="D37" s="17"/>
      <c r="E37" s="17"/>
    </row>
    <row r="38" spans="1:5" hidden="1">
      <c r="A38" s="17"/>
      <c r="B38" s="17"/>
      <c r="C38" s="17"/>
      <c r="D38" s="17"/>
      <c r="E38" s="17"/>
    </row>
    <row r="39" spans="1:5" hidden="1">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abSelected="1" zoomScaleNormal="100" workbookViewId="0">
      <selection activeCell="D17" sqref="D17"/>
    </sheetView>
  </sheetViews>
  <sheetFormatPr defaultColWidth="0" defaultRowHeight="12.75" zeroHeight="1"/>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c r="A1" s="146" t="s">
        <v>210</v>
      </c>
      <c r="B1" s="146"/>
      <c r="C1" s="146"/>
      <c r="D1" s="146"/>
      <c r="E1" s="146"/>
      <c r="F1" s="146"/>
    </row>
    <row r="2" spans="1:6" ht="21" customHeight="1">
      <c r="A2" s="3" t="s">
        <v>115</v>
      </c>
      <c r="B2" s="144" t="str">
        <f>'Summary and sign-off'!B2:F2</f>
        <v>Taumata Arowai</v>
      </c>
      <c r="C2" s="144"/>
      <c r="D2" s="144"/>
      <c r="E2" s="144"/>
      <c r="F2" s="144"/>
    </row>
    <row r="3" spans="1:6" ht="31.5">
      <c r="A3" s="3" t="s">
        <v>116</v>
      </c>
      <c r="B3" s="144" t="str">
        <f>'Summary and sign-off'!B3:F3</f>
        <v>Allan Prangnell</v>
      </c>
      <c r="C3" s="144"/>
      <c r="D3" s="144"/>
      <c r="E3" s="144"/>
      <c r="F3" s="144"/>
    </row>
    <row r="4" spans="1:6" ht="21" customHeight="1">
      <c r="A4" s="3" t="s">
        <v>117</v>
      </c>
      <c r="B4" s="144">
        <f>'Summary and sign-off'!B4:F4</f>
        <v>44743</v>
      </c>
      <c r="C4" s="144"/>
      <c r="D4" s="144"/>
      <c r="E4" s="144"/>
      <c r="F4" s="144"/>
    </row>
    <row r="5" spans="1:6" ht="21" customHeight="1">
      <c r="A5" s="3" t="s">
        <v>118</v>
      </c>
      <c r="B5" s="144">
        <f>'Summary and sign-off'!B5:F5</f>
        <v>45107</v>
      </c>
      <c r="C5" s="144"/>
      <c r="D5" s="144"/>
      <c r="E5" s="144"/>
      <c r="F5" s="144"/>
    </row>
    <row r="6" spans="1:6" ht="21" customHeight="1">
      <c r="A6" s="3" t="s">
        <v>211</v>
      </c>
      <c r="B6" s="139" t="s">
        <v>85</v>
      </c>
      <c r="C6" s="139"/>
      <c r="D6" s="139"/>
      <c r="E6" s="139"/>
      <c r="F6" s="139"/>
    </row>
    <row r="7" spans="1:6" ht="21" customHeight="1">
      <c r="A7" s="3" t="s">
        <v>58</v>
      </c>
      <c r="B7" s="139" t="s">
        <v>87</v>
      </c>
      <c r="C7" s="139"/>
      <c r="D7" s="139"/>
      <c r="E7" s="139"/>
      <c r="F7" s="139"/>
    </row>
    <row r="8" spans="1:6" ht="36" customHeight="1">
      <c r="A8" s="149" t="s">
        <v>212</v>
      </c>
      <c r="B8" s="149"/>
      <c r="C8" s="149"/>
      <c r="D8" s="149"/>
      <c r="E8" s="149"/>
      <c r="F8" s="149"/>
    </row>
    <row r="9" spans="1:6" ht="36" customHeight="1">
      <c r="A9" s="157" t="s">
        <v>213</v>
      </c>
      <c r="B9" s="158"/>
      <c r="C9" s="158"/>
      <c r="D9" s="158"/>
      <c r="E9" s="158"/>
      <c r="F9" s="158"/>
    </row>
    <row r="10" spans="1:6" ht="39" customHeight="1">
      <c r="A10" s="24" t="s">
        <v>123</v>
      </c>
      <c r="B10" s="112" t="s">
        <v>214</v>
      </c>
      <c r="C10" s="112" t="s">
        <v>215</v>
      </c>
      <c r="D10" s="112" t="s">
        <v>216</v>
      </c>
      <c r="E10" s="112" t="s">
        <v>217</v>
      </c>
      <c r="F10" s="112" t="s">
        <v>218</v>
      </c>
    </row>
    <row r="11" spans="1:6" s="2" customFormat="1">
      <c r="A11" s="117">
        <v>45106</v>
      </c>
      <c r="B11" s="122" t="s">
        <v>219</v>
      </c>
      <c r="C11" s="125" t="s">
        <v>102</v>
      </c>
      <c r="D11" s="122" t="s">
        <v>220</v>
      </c>
      <c r="E11" s="126">
        <v>50</v>
      </c>
      <c r="F11" s="123" t="s">
        <v>221</v>
      </c>
    </row>
    <row r="12" spans="1:6" s="2" customFormat="1">
      <c r="A12" s="117"/>
      <c r="B12" s="124"/>
      <c r="C12" s="125"/>
      <c r="D12" s="124"/>
      <c r="E12" s="126"/>
      <c r="F12" s="127"/>
    </row>
    <row r="13" spans="1:6" s="2" customFormat="1">
      <c r="A13" s="117"/>
      <c r="B13" s="124"/>
      <c r="C13" s="125"/>
      <c r="D13" s="124"/>
      <c r="E13" s="126"/>
      <c r="F13" s="127"/>
    </row>
    <row r="14" spans="1:6" s="2" customFormat="1">
      <c r="A14" s="117"/>
      <c r="B14" s="124"/>
      <c r="C14" s="125"/>
      <c r="D14" s="124"/>
      <c r="E14" s="126"/>
      <c r="F14" s="127"/>
    </row>
    <row r="15" spans="1:6" s="2" customFormat="1">
      <c r="A15" s="117"/>
      <c r="B15" s="124"/>
      <c r="C15" s="125"/>
      <c r="D15" s="124"/>
      <c r="E15" s="126"/>
      <c r="F15" s="127"/>
    </row>
    <row r="16" spans="1:6" s="2" customFormat="1">
      <c r="A16" s="117"/>
      <c r="B16" s="124"/>
      <c r="C16" s="125"/>
      <c r="D16" s="124"/>
      <c r="E16" s="126"/>
      <c r="F16" s="127"/>
    </row>
    <row r="17" spans="1:7" s="2" customFormat="1">
      <c r="A17" s="117"/>
      <c r="B17" s="124"/>
      <c r="C17" s="125"/>
      <c r="D17" s="124"/>
      <c r="E17" s="126"/>
      <c r="F17" s="127"/>
    </row>
    <row r="18" spans="1:7" s="2" customFormat="1">
      <c r="A18" s="117"/>
      <c r="B18" s="124"/>
      <c r="C18" s="125"/>
      <c r="D18" s="124"/>
      <c r="E18" s="126"/>
      <c r="F18" s="127"/>
    </row>
    <row r="19" spans="1:7" s="2" customFormat="1">
      <c r="A19" s="117"/>
      <c r="B19" s="124"/>
      <c r="C19" s="125"/>
      <c r="D19" s="124"/>
      <c r="E19" s="126"/>
      <c r="F19" s="127"/>
    </row>
    <row r="20" spans="1:7" s="2" customFormat="1">
      <c r="A20" s="117"/>
      <c r="B20" s="124"/>
      <c r="C20" s="125"/>
      <c r="D20" s="124"/>
      <c r="E20" s="126"/>
      <c r="F20" s="127"/>
    </row>
    <row r="21" spans="1:7" s="2" customFormat="1">
      <c r="A21" s="117"/>
      <c r="B21" s="124"/>
      <c r="C21" s="125"/>
      <c r="D21" s="124"/>
      <c r="E21" s="126"/>
      <c r="F21" s="127"/>
    </row>
    <row r="22" spans="1:7" s="2" customFormat="1">
      <c r="A22" s="117"/>
      <c r="B22" s="124"/>
      <c r="C22" s="125"/>
      <c r="D22" s="124"/>
      <c r="E22" s="126"/>
      <c r="F22" s="127"/>
    </row>
    <row r="23" spans="1:7" s="2" customFormat="1">
      <c r="A23" s="117"/>
      <c r="B23" s="124"/>
      <c r="C23" s="125"/>
      <c r="D23" s="124"/>
      <c r="E23" s="126"/>
      <c r="F23" s="127"/>
    </row>
    <row r="24" spans="1:7" s="2" customFormat="1" hidden="1">
      <c r="A24" s="94"/>
      <c r="B24" s="99"/>
      <c r="C24" s="101"/>
      <c r="D24" s="99"/>
      <c r="E24" s="102"/>
      <c r="F24" s="100"/>
    </row>
    <row r="25" spans="1:7" ht="34.5" customHeight="1">
      <c r="A25" s="113" t="s">
        <v>222</v>
      </c>
      <c r="B25" s="114" t="s">
        <v>223</v>
      </c>
      <c r="C25" s="115">
        <f>C26+C27</f>
        <v>1</v>
      </c>
      <c r="D25" s="116" t="str">
        <f>IF(SUBTOTAL(3,C11:C24)=SUBTOTAL(103,C11:C24),'Summary and sign-off'!$A$48,'Summary and sign-off'!$A$49)</f>
        <v>Check - there are no hidden rows with data</v>
      </c>
      <c r="E25" s="145" t="str">
        <f>IF('Summary and sign-off'!F60='Summary and sign-off'!F54,'Summary and sign-off'!A52,'Summary and sign-off'!A50)</f>
        <v>Check - each entry provides sufficient information</v>
      </c>
      <c r="F25" s="145"/>
      <c r="G25" s="2"/>
    </row>
    <row r="26" spans="1:7" ht="25.5" customHeight="1">
      <c r="A26" s="54"/>
      <c r="B26" s="55" t="s">
        <v>101</v>
      </c>
      <c r="C26" s="56">
        <f>COUNTIF(C11:C24,'Summary and sign-off'!A45)</f>
        <v>0</v>
      </c>
      <c r="D26" s="14"/>
      <c r="E26" s="15"/>
      <c r="F26" s="16"/>
    </row>
    <row r="27" spans="1:7" ht="25.5" customHeight="1">
      <c r="A27" s="54"/>
      <c r="B27" s="55" t="s">
        <v>102</v>
      </c>
      <c r="C27" s="56">
        <f>COUNTIF(C11:C24,'Summary and sign-off'!A46)</f>
        <v>1</v>
      </c>
      <c r="D27" s="14"/>
      <c r="E27" s="15"/>
      <c r="F27" s="16"/>
    </row>
    <row r="28" spans="1:7">
      <c r="A28" s="17"/>
      <c r="B28" s="18"/>
      <c r="C28" s="17"/>
      <c r="D28" s="19"/>
      <c r="E28" s="19"/>
      <c r="F28" s="17"/>
    </row>
    <row r="29" spans="1:7">
      <c r="A29" s="18" t="s">
        <v>209</v>
      </c>
      <c r="B29" s="18"/>
      <c r="C29" s="18"/>
      <c r="D29" s="18"/>
      <c r="E29" s="18"/>
      <c r="F29" s="18"/>
    </row>
    <row r="30" spans="1:7" ht="12.6" customHeight="1">
      <c r="A30" s="20" t="s">
        <v>176</v>
      </c>
      <c r="B30" s="17"/>
      <c r="C30" s="17"/>
      <c r="D30" s="17"/>
      <c r="E30" s="17"/>
    </row>
    <row r="31" spans="1:7">
      <c r="A31" s="20" t="s">
        <v>83</v>
      </c>
      <c r="B31" s="19"/>
      <c r="C31" s="17"/>
      <c r="D31" s="17"/>
      <c r="E31" s="17"/>
      <c r="F31" s="17"/>
    </row>
    <row r="32" spans="1:7">
      <c r="A32" s="20" t="s">
        <v>224</v>
      </c>
      <c r="B32" s="21"/>
      <c r="C32" s="21"/>
      <c r="D32" s="21"/>
      <c r="E32" s="21"/>
      <c r="F32" s="21"/>
    </row>
    <row r="33" spans="1:6" ht="12.75" customHeight="1">
      <c r="A33" s="20" t="s">
        <v>225</v>
      </c>
      <c r="B33" s="17"/>
      <c r="C33" s="17"/>
      <c r="D33" s="17"/>
      <c r="E33" s="17"/>
      <c r="F33" s="17"/>
    </row>
    <row r="34" spans="1:6" ht="12.95" customHeight="1">
      <c r="A34" s="20" t="s">
        <v>226</v>
      </c>
      <c r="B34" s="17"/>
      <c r="C34" s="17"/>
      <c r="D34" s="17"/>
      <c r="E34" s="17"/>
      <c r="F34" s="17"/>
    </row>
    <row r="35" spans="1:6">
      <c r="A35" s="20" t="s">
        <v>227</v>
      </c>
      <c r="C35" s="17"/>
      <c r="D35" s="17"/>
      <c r="E35" s="17"/>
      <c r="F35" s="17"/>
    </row>
    <row r="36" spans="1:6" ht="12.75" customHeight="1">
      <c r="A36" s="20" t="s">
        <v>196</v>
      </c>
      <c r="B36" s="20"/>
      <c r="C36" s="22"/>
      <c r="D36" s="22"/>
      <c r="E36" s="22"/>
      <c r="F36" s="22"/>
    </row>
    <row r="37" spans="1:6" ht="12.75" customHeight="1">
      <c r="A37" s="20"/>
      <c r="B37" s="20"/>
      <c r="C37" s="22"/>
      <c r="D37" s="22"/>
      <c r="E37" s="22"/>
      <c r="F37" s="22"/>
    </row>
    <row r="38" spans="1:6" ht="12.75" hidden="1" customHeight="1">
      <c r="A38" s="20"/>
      <c r="B38" s="20"/>
      <c r="C38" s="22"/>
      <c r="D38" s="22"/>
      <c r="E38" s="22"/>
      <c r="F38" s="22"/>
    </row>
    <row r="41" spans="1:6" hidden="1">
      <c r="A41" s="18"/>
      <c r="B41" s="18"/>
      <c r="C41" s="18"/>
      <c r="D41" s="18"/>
      <c r="E41" s="18"/>
      <c r="F41" s="18"/>
    </row>
    <row r="42" spans="1:6" hidden="1">
      <c r="A42" s="18"/>
      <c r="B42" s="18"/>
      <c r="C42" s="18"/>
      <c r="D42" s="18"/>
      <c r="E42" s="18"/>
      <c r="F42" s="18"/>
    </row>
    <row r="43" spans="1:6" hidden="1">
      <c r="A43" s="18"/>
      <c r="B43" s="18"/>
      <c r="C43" s="18"/>
      <c r="D43" s="18"/>
      <c r="E43" s="18"/>
      <c r="F43" s="18"/>
    </row>
    <row r="44" spans="1:6" hidden="1">
      <c r="A44" s="18"/>
      <c r="B44" s="18"/>
      <c r="C44" s="18"/>
      <c r="D44" s="18"/>
      <c r="E44" s="18"/>
      <c r="F44" s="18"/>
    </row>
    <row r="45" spans="1:6" hidden="1">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fe5d3422-d9dd-445a-a09e-4ef6652ad33b">ARAWAI-356151885-8335</_dlc_DocId>
    <_dlc_DocIdUrl xmlns="fe5d3422-d9dd-445a-a09e-4ef6652ad33b">
      <Url>https://taumataarowai.sharepoint.com/sites/DMS_FinanceandProcurement/_layouts/15/DocIdRedir.aspx?ID=ARAWAI-356151885-8335</Url>
      <Description>ARAWAI-356151885-8335</Description>
    </_dlc_DocIdUrl>
    <i0f84bba906045b4af568ee102a52dcb xmlns="fe5d3422-d9dd-445a-a09e-4ef6652ad33b">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05fd5f58-2b7f-4552-8e16-a68828bf36d2</TermId>
        </TermInfo>
      </Terms>
    </i0f84bba906045b4af568ee102a52dcb>
    <lcf76f155ced4ddcb4097134ff3c332f xmlns="3c71c886-187b-4cc6-8691-d25cf1fd3ad5">
      <Terms xmlns="http://schemas.microsoft.com/office/infopath/2007/PartnerControls"/>
    </lcf76f155ced4ddcb4097134ff3c332f>
    <TaxCatchAll xmlns="fe5d3422-d9dd-445a-a09e-4ef6652ad33b">
      <Value>7</Value>
    </TaxCatchAll>
    <SharedWithUsers xmlns="fe5d3422-d9dd-445a-a09e-4ef6652ad33b">
      <UserInfo>
        <DisplayName>Ken Smart</DisplayName>
        <AccountId>87</AccountId>
        <AccountType/>
      </UserInfo>
      <UserInfo>
        <DisplayName>Nehalkumar patel</DisplayName>
        <AccountId>157</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C861730F541E94580000BF2E6A54FFC" ma:contentTypeVersion="149" ma:contentTypeDescription="Create a new document." ma:contentTypeScope="" ma:versionID="636af898f6ee64c81d44d8db5141d814">
  <xsd:schema xmlns:xsd="http://www.w3.org/2001/XMLSchema" xmlns:xs="http://www.w3.org/2001/XMLSchema" xmlns:p="http://schemas.microsoft.com/office/2006/metadata/properties" xmlns:ns2="fe5d3422-d9dd-445a-a09e-4ef6652ad33b" xmlns:ns3="3c71c886-187b-4cc6-8691-d25cf1fd3ad5" targetNamespace="http://schemas.microsoft.com/office/2006/metadata/properties" ma:root="true" ma:fieldsID="ccec063f427f00a27404d01edcce6fd6" ns2:_="" ns3:_="">
    <xsd:import namespace="fe5d3422-d9dd-445a-a09e-4ef6652ad33b"/>
    <xsd:import namespace="3c71c886-187b-4cc6-8691-d25cf1fd3ad5"/>
    <xsd:element name="properties">
      <xsd:complexType>
        <xsd:sequence>
          <xsd:element name="documentManagement">
            <xsd:complexType>
              <xsd:all>
                <xsd:element ref="ns2:i0f84bba906045b4af568ee102a52dcb" minOccurs="0"/>
                <xsd:element ref="ns2:TaxCatchAll" minOccurs="0"/>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lcf76f155ced4ddcb4097134ff3c332f"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5d3422-d9dd-445a-a09e-4ef6652ad33b" elementFormDefault="qualified">
    <xsd:import namespace="http://schemas.microsoft.com/office/2006/documentManagement/types"/>
    <xsd:import namespace="http://schemas.microsoft.com/office/infopath/2007/PartnerControls"/>
    <xsd:element name="i0f84bba906045b4af568ee102a52dcb" ma:index="9" nillable="true" ma:taxonomy="true" ma:internalName="i0f84bba906045b4af568ee102a52dcb" ma:taxonomyFieldName="RevIMBCS" ma:displayName="Record Classification" ma:indexed="true" ma:default="7;#Monitoring and Reporting|05fd5f58-2b7f-4552-8e16-a68828bf36d2" ma:fieldId="{20f84bba-9060-45b4-af56-8ee102a52dcb}" ma:sspId="bd04e065-e87d-43b4-b1aa-988c790d3800" ma:termSetId="8cd2d7f0-9d76-455f-ae25-96860f5827ca" ma:anchorId="991d03b8-57c8-4028-8297-553f7f3f7ae1" ma:open="false" ma:isKeyword="false">
      <xsd:complexType>
        <xsd:sequence>
          <xsd:element ref="pc:Terms" minOccurs="0" maxOccurs="1"/>
        </xsd:sequence>
      </xsd:complexType>
    </xsd:element>
    <xsd:element name="TaxCatchAll" ma:index="10" nillable="true" ma:displayName="Taxonomy Catch All Column" ma:hidden="true" ma:list="{5b2f3077-4f97-4788-9a6a-0ae6a9c57b78}" ma:internalName="TaxCatchAll" ma:showField="CatchAllData" ma:web="fe5d3422-d9dd-445a-a09e-4ef6652ad33b">
      <xsd:complexType>
        <xsd:complexContent>
          <xsd:extension base="dms:MultiChoiceLookup">
            <xsd:sequence>
              <xsd:element name="Value" type="dms:Lookup" maxOccurs="unbounded" minOccurs="0" nillable="true"/>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71c886-187b-4cc6-8691-d25cf1fd3ad5"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d04e065-e87d-43b4-b1aa-988c790d3800"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file>

<file path=customXml/itemProps2.xml><?xml version="1.0" encoding="utf-8"?>
<ds:datastoreItem xmlns:ds="http://schemas.openxmlformats.org/officeDocument/2006/customXml" ds:itemID="{239DBCAB-6875-4133-81DD-45924FC1DF38}"/>
</file>

<file path=customXml/itemProps3.xml><?xml version="1.0" encoding="utf-8"?>
<ds:datastoreItem xmlns:ds="http://schemas.openxmlformats.org/officeDocument/2006/customXml" ds:itemID="{F579D7F4-D0D7-4BCB-BBEA-E7C37A64913E}"/>
</file>

<file path=customXml/itemProps4.xml><?xml version="1.0" encoding="utf-8"?>
<ds:datastoreItem xmlns:ds="http://schemas.openxmlformats.org/officeDocument/2006/customXml" ds:itemID="{3ABC3D7B-6AEF-49D2-A6CC-DD18037645BC}"/>
</file>

<file path=docProps/app.xml><?xml version="1.0" encoding="utf-8"?>
<Properties xmlns="http://schemas.openxmlformats.org/officeDocument/2006/extended-properties" xmlns:vt="http://schemas.openxmlformats.org/officeDocument/2006/docPropsVTypes">
  <Application>Microsoft Excel Online</Application>
  <Manager/>
  <Company>SSC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
  <cp:revision/>
  <dcterms:created xsi:type="dcterms:W3CDTF">2010-10-17T20:59:02Z</dcterms:created>
  <dcterms:modified xsi:type="dcterms:W3CDTF">2023-07-31T01:14:13Z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0x0101003C861730F541E94580000BF2E6A54FFC</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15575d52-dc30-47ca-a7f4-47f86adc6dba</vt:lpwstr>
  </property>
  <property fmtid="{D5CDD505-2E9C-101B-9397-08002B2CF9AE}" pid="10" name="SharedWithUsers">
    <vt:lpwstr>87;#Ken Smart;#157;#Nehalkumar patel</vt:lpwstr>
  </property>
  <property fmtid="{D5CDD505-2E9C-101B-9397-08002B2CF9AE}" pid="11" name="MSIP_Label_c34c5bb1-72b7-4e17-a9b6-e671780ca3ee_Enabled">
    <vt:lpwstr>true</vt:lpwstr>
  </property>
  <property fmtid="{D5CDD505-2E9C-101B-9397-08002B2CF9AE}" pid="12" name="MSIP_Label_c34c5bb1-72b7-4e17-a9b6-e671780ca3ee_SetDate">
    <vt:lpwstr>2023-07-19T22:41:49Z</vt:lpwstr>
  </property>
  <property fmtid="{D5CDD505-2E9C-101B-9397-08002B2CF9AE}" pid="13" name="MSIP_Label_c34c5bb1-72b7-4e17-a9b6-e671780ca3ee_Method">
    <vt:lpwstr>Standard</vt:lpwstr>
  </property>
  <property fmtid="{D5CDD505-2E9C-101B-9397-08002B2CF9AE}" pid="14" name="MSIP_Label_c34c5bb1-72b7-4e17-a9b6-e671780ca3ee_Name">
    <vt:lpwstr>Unclassified</vt:lpwstr>
  </property>
  <property fmtid="{D5CDD505-2E9C-101B-9397-08002B2CF9AE}" pid="15" name="MSIP_Label_c34c5bb1-72b7-4e17-a9b6-e671780ca3ee_SiteId">
    <vt:lpwstr>75c87bf0-6130-4555-b9fa-e4cf3539f058</vt:lpwstr>
  </property>
  <property fmtid="{D5CDD505-2E9C-101B-9397-08002B2CF9AE}" pid="16" name="MSIP_Label_c34c5bb1-72b7-4e17-a9b6-e671780ca3ee_ActionId">
    <vt:lpwstr>3d8c3e92-66fb-462f-8d04-b115f8eac96f</vt:lpwstr>
  </property>
  <property fmtid="{D5CDD505-2E9C-101B-9397-08002B2CF9AE}" pid="17" name="MSIP_Label_c34c5bb1-72b7-4e17-a9b6-e671780ca3ee_ContentBits">
    <vt:lpwstr>0</vt:lpwstr>
  </property>
  <property fmtid="{D5CDD505-2E9C-101B-9397-08002B2CF9AE}" pid="18" name="RevIMBCS">
    <vt:lpwstr>7;#Monitoring and Reporting|05fd5f58-2b7f-4552-8e16-a68828bf36d2</vt:lpwstr>
  </property>
  <property fmtid="{D5CDD505-2E9C-101B-9397-08002B2CF9AE}" pid="19" name="MediaServiceImageTags">
    <vt:lpwstr/>
  </property>
</Properties>
</file>