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taumataarowai.sharepoint.com/sites/DMS_FinanceandProcurement/Monitoring and Reporting/Chief Executive Annual Disclosure/CE Disclosure 2024-2025/"/>
    </mc:Choice>
  </mc:AlternateContent>
  <xr:revisionPtr revIDLastSave="0" documentId="8_{B822DC01-E966-4819-8ADE-0B8E910CB713}" xr6:coauthVersionLast="47" xr6:coauthVersionMax="47" xr10:uidLastSave="{00000000-0000-0000-0000-000000000000}"/>
  <bookViews>
    <workbookView xWindow="-120" yWindow="-120" windowWidth="29040" windowHeight="1599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44" i="1"/>
  <c r="C83"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83" i="1" s="1"/>
  <c r="F56" i="13"/>
  <c r="D44" i="1" s="1"/>
  <c r="F55" i="13"/>
  <c r="D22" i="1" s="1"/>
  <c r="C13" i="13"/>
  <c r="C12" i="13"/>
  <c r="C11" i="13"/>
  <c r="C16" i="13" l="1"/>
  <c r="C17" i="13"/>
  <c r="B5" i="4" l="1"/>
  <c r="B4" i="4"/>
  <c r="B5" i="3"/>
  <c r="B4" i="3"/>
  <c r="B5" i="2"/>
  <c r="B4" i="2"/>
  <c r="B5" i="1"/>
  <c r="B4" i="1"/>
  <c r="C15" i="13" l="1"/>
  <c r="F12" i="13" l="1"/>
  <c r="C25" i="4"/>
  <c r="F11" i="13" s="1"/>
  <c r="F13" i="13" l="1"/>
  <c r="B83" i="1"/>
  <c r="B17" i="13" s="1"/>
  <c r="B44" i="1"/>
  <c r="B16" i="13" s="1"/>
  <c r="B22" i="1"/>
  <c r="B15" i="13" s="1"/>
  <c r="B25" i="3" l="1"/>
  <c r="B13" i="13" s="1"/>
  <c r="B25" i="2"/>
  <c r="B12" i="13" s="1"/>
  <c r="B11" i="13" l="1"/>
  <c r="B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7"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<sst xmlns="http://schemas.openxmlformats.org/spreadsheetml/2006/main" count="435" uniqueCount="235">
  <si>
    <t>Secretary and Chief Executive Expense Disclosures: A Guide for Agency Staff</t>
  </si>
  <si>
    <t>Please refer to the link below for guidance in helping you to complete the workbook</t>
  </si>
  <si>
    <t>https://www.publicservice.govt.nz/assets/DirectoryFile/Chief-executive-gifts-benefits-and-expenses-disclosures-A-guide-for-agency-staff.pdf</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</si>
  <si>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</si>
  <si>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</si>
  <si>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</si>
  <si>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</si>
  <si>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</si>
  <si>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</si>
  <si>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</si>
  <si>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</si>
  <si>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</si>
  <si>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</si>
  <si>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</si>
  <si>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</si>
  <si>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</si>
  <si>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</si>
  <si>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</si>
  <si>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</si>
  <si>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</si>
  <si>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</si>
  <si>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</si>
  <si>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</si>
  <si>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</si>
  <si>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</si>
  <si>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</si>
  <si>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</si>
  <si>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</si>
  <si>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</si>
  <si>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</si>
  <si>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</si>
  <si>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</si>
  <si>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</si>
  <si>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</si>
  <si>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</si>
  <si>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Please complete this Excel workbook for your Chief Executive's gifts, benefits and expenses.</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</si>
  <si>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</si>
  <si>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</si>
  <si>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</si>
  <si>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</si>
  <si>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</si>
  <si>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</si>
  <si>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</si>
  <si>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</si>
  <si>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</si>
  <si>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</si>
  <si>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</si>
  <si>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</si>
  <si>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</si>
  <si>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</si>
  <si>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</si>
  <si>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Water Services Authority - Taumata Arowai</t>
  </si>
  <si>
    <t>Secretary or Chief Executive**</t>
  </si>
  <si>
    <t>Allan Prangnell</t>
  </si>
  <si>
    <t>Disclosure period start***</t>
  </si>
  <si>
    <t>Disclosure period end***</t>
  </si>
  <si>
    <t>Agency totals check</t>
  </si>
  <si>
    <t>Secretary or Chief Executive approval****</t>
  </si>
  <si>
    <t>This disclosure has been approved by the Departmental Secretary or Chief Executive</t>
  </si>
  <si>
    <t>Other sign-off****</t>
  </si>
  <si>
    <t xml:space="preserve">Raveen Jaduram, Board Chair </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</si>
  <si>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</si>
  <si>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</si>
  <si>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</si>
  <si>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</si>
  <si>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</si>
  <si>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</si>
  <si>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</si>
  <si>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</si>
  <si>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</si>
  <si>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</si>
  <si>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</si>
  <si>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</si>
  <si>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</si>
  <si>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</si>
  <si>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</si>
  <si>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</si>
  <si>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</si>
  <si>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</si>
  <si>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</si>
  <si>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</si>
  <si>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</si>
  <si>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</si>
  <si>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</si>
  <si>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</si>
  <si>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</si>
  <si>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</si>
  <si>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</si>
  <si>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</si>
  <si>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</si>
  <si>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</si>
  <si>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</si>
  <si>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</si>
  <si>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</si>
  <si>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</si>
  <si>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</si>
  <si>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</si>
  <si>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</si>
  <si>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</si>
  <si>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</si>
  <si>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</si>
  <si>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</si>
  <si>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</si>
  <si>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</si>
  <si>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</si>
  <si>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</si>
  <si>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</si>
  <si>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</si>
  <si>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</si>
  <si>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</si>
  <si>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</si>
  <si>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</si>
  <si>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</si>
  <si>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</si>
  <si>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</si>
  <si>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</si>
  <si>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</si>
  <si>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</si>
  <si>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</si>
  <si>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</si>
  <si>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</si>
  <si>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</si>
  <si>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</si>
  <si>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</si>
  <si>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</si>
  <si>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</si>
  <si>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</si>
  <si>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</si>
  <si>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Building Nations Conference</t>
  </si>
  <si>
    <t>Accommodation, Airfares</t>
  </si>
  <si>
    <t>Auckland</t>
  </si>
  <si>
    <t>Stakeholder engagement</t>
  </si>
  <si>
    <t>Christchurch - Westport</t>
  </si>
  <si>
    <t>Airfares</t>
  </si>
  <si>
    <t>Christchurch</t>
  </si>
  <si>
    <t>Taituara Conference</t>
  </si>
  <si>
    <t>Dunedin</t>
  </si>
  <si>
    <t>Accommodation</t>
  </si>
  <si>
    <t>Hamilton</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</si>
  <si>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</si>
  <si>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</si>
  <si>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</si>
  <si>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</si>
  <si>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3 July 2024</t>
  </si>
  <si>
    <t>Taxi</t>
  </si>
  <si>
    <t>Wellington</t>
  </si>
  <si>
    <t>21 August 2024</t>
  </si>
  <si>
    <t>LGNZ conference</t>
  </si>
  <si>
    <t>23 August 2024</t>
  </si>
  <si>
    <t>28 August 2024</t>
  </si>
  <si>
    <t>2 September 2024</t>
  </si>
  <si>
    <t>3 September 2024</t>
  </si>
  <si>
    <t>11 September 2024</t>
  </si>
  <si>
    <t>13 September 2024</t>
  </si>
  <si>
    <t>Auckland - Wellington</t>
  </si>
  <si>
    <t>20 September 2024</t>
  </si>
  <si>
    <t>23 September 2024</t>
  </si>
  <si>
    <t>24 September 2024</t>
  </si>
  <si>
    <t>25 September 2024</t>
  </si>
  <si>
    <t>27 September 2024</t>
  </si>
  <si>
    <t xml:space="preserve">WaterNZ Conference </t>
  </si>
  <si>
    <t>Wellington - Hamilton</t>
  </si>
  <si>
    <t>14 October 2024</t>
  </si>
  <si>
    <t>23 October 2024</t>
  </si>
  <si>
    <t>24 October 2024</t>
  </si>
  <si>
    <t>25 October 2024</t>
  </si>
  <si>
    <t>26 October 2024</t>
  </si>
  <si>
    <t>28 November 2024</t>
  </si>
  <si>
    <t>5 December 2024</t>
  </si>
  <si>
    <t>10 December 2024</t>
  </si>
  <si>
    <t>20 March 2025</t>
  </si>
  <si>
    <t>2 April 2025</t>
  </si>
  <si>
    <t>Wellington - Christchurch</t>
  </si>
  <si>
    <t>3 April 2025</t>
  </si>
  <si>
    <t>10 April 2025</t>
  </si>
  <si>
    <t>11 April 2025</t>
  </si>
  <si>
    <t>6 May 2025</t>
  </si>
  <si>
    <t>12 June 2025</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</si>
  <si>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</si>
  <si>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</si>
  <si>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</si>
  <si>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</si>
  <si>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</si>
  <si>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</si>
  <si>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</si>
  <si>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</si>
  <si>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</si>
  <si>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</si>
  <si>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</si>
  <si>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</si>
  <si>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</si>
  <si>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Stakeholder engagement </t>
  </si>
  <si>
    <t>Working Coffee meeting for 2</t>
  </si>
  <si>
    <t>Stakeholder engagement at LGNZ Conference</t>
  </si>
  <si>
    <t>Working Meal for 2</t>
  </si>
  <si>
    <t>Working Meals for 2</t>
  </si>
  <si>
    <t>Working Meal</t>
  </si>
  <si>
    <t>West Coast</t>
  </si>
  <si>
    <t>Working Meals</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</si>
  <si>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</si>
  <si>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</si>
  <si>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</si>
  <si>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</si>
  <si>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</si>
  <si>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</si>
  <si>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</si>
  <si>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</si>
  <si>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</si>
  <si>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</si>
  <si>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21-23 August 2024</t>
  </si>
  <si>
    <t>Conference fee</t>
  </si>
  <si>
    <t>28-29 August 2024</t>
  </si>
  <si>
    <t>11-13 September 2024</t>
  </si>
  <si>
    <t>Professional Development coaching session</t>
  </si>
  <si>
    <t>Learning &amp; Development</t>
  </si>
  <si>
    <t>July 24 to June 25</t>
  </si>
  <si>
    <t>Mobile Phone account</t>
  </si>
  <si>
    <t>Phone and data costs</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</si>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</sst>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6">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167" fontId="15" fillId="10" borderId="3" xfId="0" applyNumberFormat="1" applyFont="1" applyFill="1" applyBorder="1" applyAlignment="1" applyProtection="1">
      <alignment horizontal="center" vertical="center"/>
      <protection locked="0"/>
    </xf>
    <xf numFmtId="167" fontId="15" fillId="10" borderId="3" xfId="0" applyNumberFormat="1" applyFont="1" applyFill="1" applyBorder="1" applyAlignment="1" applyProtection="1">
      <alignment horizontal="center" vertical="center"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zoomScale="69" zoomScaleNormal="70" workbookViewId="0">
      <selection activeCell="B14" sqref="B14"/>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s="130" customFormat="1" ht="23.25" customHeight="1" x14ac:dyDescent="0.2">
      <c r="A2" s="132" t="s">
        <v>1</v>
      </c>
      <c r="B2" s="129"/>
    </row>
    <row r="3" spans="1:2" ht="33" customHeight="1" x14ac:dyDescent="0.2">
      <c r="A3" s="131" t="s">
        <v>2</v>
      </c>
    </row>
    <row r="4" spans="1:2" ht="23.25" customHeight="1" x14ac:dyDescent="0.2">
      <c r="A4" s="127" t="s">
        <v>3</v>
      </c>
    </row>
    <row r="5" spans="1:2" ht="23.25" customHeight="1" x14ac:dyDescent="0.2">
      <c r="A5" s="42" t="s">
        <v>4</v>
      </c>
    </row>
    <row r="6" spans="1:2" ht="17.25" customHeight="1" x14ac:dyDescent="0.2">
      <c r="A6" s="43" t="s">
        <v>5</v>
      </c>
    </row>
    <row r="7" spans="1:2" ht="17.25" customHeight="1" x14ac:dyDescent="0.2">
      <c r="A7" s="43" t="s">
        <v>6</v>
      </c>
    </row>
    <row r="8" spans="1:2" ht="23.25" customHeight="1" x14ac:dyDescent="0.2">
      <c r="A8" s="42" t="s">
        <v>7</v>
      </c>
      <c r="B8" s="68" t="s">
        <v>8</v>
      </c>
    </row>
    <row r="9" spans="1:2" ht="17.25" customHeight="1" x14ac:dyDescent="0.2">
      <c r="A9" s="44" t="s">
        <v>9</v>
      </c>
    </row>
    <row r="10" spans="1:2" ht="17.25" customHeight="1" x14ac:dyDescent="0.2">
      <c r="A10" s="43" t="s">
        <v>10</v>
      </c>
    </row>
    <row r="11" spans="1:2" ht="17.25" customHeight="1" x14ac:dyDescent="0.2">
      <c r="A11" s="43" t="s">
        <v>11</v>
      </c>
    </row>
    <row r="12" spans="1:2" ht="17.25" customHeight="1" x14ac:dyDescent="0.2">
      <c r="A12" s="45" t="s">
        <v>12</v>
      </c>
    </row>
    <row r="13" spans="1:2" ht="17.25" customHeight="1" x14ac:dyDescent="0.2">
      <c r="A13" s="43" t="s">
        <v>13</v>
      </c>
    </row>
    <row r="14" spans="1:2" ht="23.25" customHeight="1" x14ac:dyDescent="0.2">
      <c r="A14" s="42" t="s">
        <v>14</v>
      </c>
    </row>
    <row r="15" spans="1:2" ht="17.25" customHeight="1" x14ac:dyDescent="0.2">
      <c r="A15" s="45" t="s">
        <v>15</v>
      </c>
    </row>
    <row r="16" spans="1:2" ht="17.25" customHeight="1" x14ac:dyDescent="0.2">
      <c r="A16" s="45" t="s">
        <v>16</v>
      </c>
    </row>
    <row r="17" spans="1:1" ht="17.25" customHeight="1" x14ac:dyDescent="0.2">
      <c r="A17" s="64" t="s">
        <v>17</v>
      </c>
    </row>
    <row r="18" spans="1:1" ht="23.25" customHeight="1" x14ac:dyDescent="0.2">
      <c r="A18" s="42" t="s">
        <v>18</v>
      </c>
    </row>
    <row r="19" spans="1:1" ht="17.25" customHeight="1" x14ac:dyDescent="0.2">
      <c r="A19" s="46" t="s">
        <v>19</v>
      </c>
    </row>
    <row r="20" spans="1:1" ht="23.25" customHeight="1" x14ac:dyDescent="0.2">
      <c r="A20" s="42" t="s">
        <v>20</v>
      </c>
    </row>
    <row r="21" spans="1:1" ht="17.25" customHeight="1" x14ac:dyDescent="0.2">
      <c r="A21" s="47" t="s">
        <v>21</v>
      </c>
    </row>
    <row r="22" spans="1:1" ht="32.25" customHeight="1" x14ac:dyDescent="0.2">
      <c r="A22" s="45" t="s">
        <v>22</v>
      </c>
    </row>
    <row r="23" spans="1:1" ht="17.25" customHeight="1" x14ac:dyDescent="0.2">
      <c r="A23" s="47" t="s">
        <v>23</v>
      </c>
    </row>
    <row r="24" spans="1:1" ht="32.25" customHeight="1" x14ac:dyDescent="0.2">
      <c r="A24" s="45" t="s">
        <v>24</v>
      </c>
    </row>
    <row r="25" spans="1:1" ht="17.25" customHeight="1" x14ac:dyDescent="0.2">
      <c r="A25" s="47" t="s">
        <v>25</v>
      </c>
    </row>
    <row r="26" spans="1:1" ht="17.25" customHeight="1" x14ac:dyDescent="0.2">
      <c r="A26" s="45" t="s">
        <v>26</v>
      </c>
    </row>
    <row r="27" spans="1:1" ht="17.25" customHeight="1" x14ac:dyDescent="0.2">
      <c r="A27" s="47" t="s">
        <v>27</v>
      </c>
    </row>
    <row r="28" spans="1:1" ht="32.25" customHeight="1" x14ac:dyDescent="0.2">
      <c r="A28" s="45" t="s">
        <v>28</v>
      </c>
    </row>
    <row r="29" spans="1:1" ht="32.25" customHeight="1" x14ac:dyDescent="0.2">
      <c r="A29" s="44" t="s">
        <v>29</v>
      </c>
    </row>
    <row r="30" spans="1:1" ht="17.25" customHeight="1" x14ac:dyDescent="0.2">
      <c r="A30" s="47" t="s">
        <v>30</v>
      </c>
    </row>
    <row r="31" spans="1:1" ht="32.25" customHeight="1" x14ac:dyDescent="0.2">
      <c r="A31" s="45" t="s">
        <v>31</v>
      </c>
    </row>
    <row r="32" spans="1:1" ht="32.25" customHeight="1" x14ac:dyDescent="0.2">
      <c r="A32" s="45" t="s">
        <v>32</v>
      </c>
    </row>
    <row r="33" spans="1:1" ht="32.25" customHeight="1" x14ac:dyDescent="0.2">
      <c r="A33" s="45" t="s">
        <v>33</v>
      </c>
    </row>
    <row r="34" spans="1:1" ht="22.5" customHeight="1" x14ac:dyDescent="0.2">
      <c r="A34" s="42" t="s">
        <v>34</v>
      </c>
    </row>
    <row r="35" spans="1:1" ht="17.25" customHeight="1" x14ac:dyDescent="0.2">
      <c r="A35" s="48" t="s">
        <v>35</v>
      </c>
    </row>
    <row r="36" spans="1:1" ht="17.25" customHeight="1" x14ac:dyDescent="0.2">
      <c r="A36" s="48" t="s">
        <v>36</v>
      </c>
    </row>
    <row r="37" spans="1:1" ht="17.25" customHeight="1" x14ac:dyDescent="0.2">
      <c r="A37" s="46" t="s">
        <v>37</v>
      </c>
    </row>
    <row r="38" spans="1:1" ht="32.25" customHeight="1" x14ac:dyDescent="0.2">
      <c r="A38" s="46" t="s">
        <v>38</v>
      </c>
    </row>
    <row r="39" spans="1:1" ht="32.25" customHeight="1" x14ac:dyDescent="0.25">
      <c r="A39" s="46" t="s">
        <v>39</v>
      </c>
    </row>
    <row r="40" spans="1:1" ht="17.25" customHeight="1" x14ac:dyDescent="0.25">
      <c r="A40" s="49" t="s">
        <v>40</v>
      </c>
    </row>
    <row r="41" spans="1:1" ht="32.25" customHeight="1" x14ac:dyDescent="0.25">
      <c r="A41" s="45" t="s">
        <v>41</v>
      </c>
    </row>
    <row r="42" spans="1:1" ht="32.25" customHeight="1" x14ac:dyDescent="0.25">
      <c r="A42" s="45" t="s">
        <v>42</v>
      </c>
    </row>
    <row r="43" spans="1:1" ht="32.25" customHeight="1" x14ac:dyDescent="0.25">
      <c r="A43" s="46" t="s">
        <v>43</v>
      </c>
    </row>
    <row r="44" spans="1:1" ht="17.25" customHeight="1" x14ac:dyDescent="0.25">
      <c r="A44" s="46" t="s">
        <v>44</v>
      </c>
    </row>
    <row r="45" spans="1:1" ht="14.1" x14ac:dyDescent="0.25">
      <c r="A45" s="46" t="s">
        <v>45</v>
      </c>
    </row>
    <row r="46" spans="1:1" ht="22.5" customHeight="1" x14ac:dyDescent="0.25">
      <c r="A46" s="42" t="s">
        <v>46</v>
      </c>
    </row>
    <row r="47" spans="1:1" ht="17.25" customHeight="1" x14ac:dyDescent="0.25">
      <c r="A47" s="50" t="s">
        <v>47</v>
      </c>
    </row>
    <row r="48" spans="1:1" ht="17.25" customHeight="1" x14ac:dyDescent="0.25">
      <c r="A48" s="64" t="s">
        <v>48</v>
      </c>
    </row>
    <row r="49" spans="1:1" ht="17.25" customHeight="1" x14ac:dyDescent="0.25">
      <c r="A49" s="128"/>
    </row>
    <row r="50" spans="1:1" ht="14.1" x14ac:dyDescent="0.25"/>
    <row r="52" spans="1:1" ht="14.1" hidden="1" x14ac:dyDescent="0.25">
      <c r="A52" s="51"/>
    </row>
    <row r="53" spans="1:1" ht="14.1" x14ac:dyDescent="0.25"/>
    <row r="54" spans="1:1" ht="14.1" x14ac:dyDescent="0.25"/>
    <row r="55" spans="1:1" ht="14.1" x14ac:dyDescent="0.25"/>
    <row r="56" spans="1:1" ht="14.1" x14ac:dyDescent="0.25"/>
    <row r="57" spans="1:1" ht="14.1" x14ac:dyDescent="0.25"/>
    <row r="58" spans="1:1" ht="14.1" x14ac:dyDescent="0.25"/>
    <row r="59" spans="1:1" ht="14.1" x14ac:dyDescent="0.25"/>
    <row r="60" spans="1:1" ht="14.1" x14ac:dyDescent="0.25"/>
    <row r="61" spans="1:1" ht="14.1" x14ac:dyDescent="0.25"/>
    <row r="62" spans="1:1" ht="14.1" x14ac:dyDescent="0.25"/>
    <row r="63" spans="1:1" ht="14.1" x14ac:dyDescent="0.25"/>
    <row r="64" spans="1:1" ht="14.1" x14ac:dyDescent="0.25"/>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11" sqref="G11"/>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8" t="s">
        <v>49</v>
      </c>
      <c r="B1" s="138"/>
      <c r="C1" s="138"/>
      <c r="D1" s="138"/>
      <c r="E1" s="138"/>
      <c r="F1" s="138"/>
      <c r="G1" s="17"/>
      <c r="H1" s="17"/>
      <c r="I1" s="17"/>
      <c r="J1" s="17"/>
      <c r="K1" s="17"/>
    </row>
    <row r="2" spans="1:11" ht="21" customHeight="1" x14ac:dyDescent="0.2">
      <c r="A2" s="3" t="s">
        <v>50</v>
      </c>
      <c r="B2" s="139" t="s">
        <v>51</v>
      </c>
      <c r="C2" s="139"/>
      <c r="D2" s="139"/>
      <c r="E2" s="139"/>
      <c r="F2" s="139"/>
      <c r="G2" s="17"/>
      <c r="H2" s="17"/>
      <c r="I2" s="17"/>
      <c r="J2" s="17"/>
      <c r="K2" s="17"/>
    </row>
    <row r="3" spans="1:11" ht="15.6" customHeight="1" x14ac:dyDescent="0.2">
      <c r="A3" s="3" t="s">
        <v>52</v>
      </c>
      <c r="B3" s="139" t="s">
        <v>53</v>
      </c>
      <c r="C3" s="139"/>
      <c r="D3" s="139"/>
      <c r="E3" s="139"/>
      <c r="F3" s="139"/>
      <c r="G3" s="17"/>
      <c r="H3" s="17"/>
      <c r="I3" s="17"/>
      <c r="J3" s="17"/>
      <c r="K3" s="17"/>
    </row>
    <row r="4" spans="1:11" ht="21" customHeight="1" x14ac:dyDescent="0.2">
      <c r="A4" s="3" t="s">
        <v>54</v>
      </c>
      <c r="B4" s="140">
        <v>45474</v>
      </c>
      <c r="C4" s="140"/>
      <c r="D4" s="140"/>
      <c r="E4" s="140"/>
      <c r="F4" s="140"/>
      <c r="G4" s="17"/>
      <c r="H4" s="17"/>
      <c r="I4" s="17"/>
      <c r="J4" s="17"/>
      <c r="K4" s="17"/>
    </row>
    <row r="5" spans="1:11" ht="21" customHeight="1" x14ac:dyDescent="0.2">
      <c r="A5" s="3" t="s">
        <v>55</v>
      </c>
      <c r="B5" s="140">
        <v>45838</v>
      </c>
      <c r="C5" s="140"/>
      <c r="D5" s="140"/>
      <c r="E5" s="140"/>
      <c r="F5" s="140"/>
      <c r="G5" s="17"/>
      <c r="H5" s="17"/>
      <c r="I5" s="17"/>
      <c r="J5" s="17"/>
      <c r="K5" s="17"/>
    </row>
    <row r="6" spans="1:11" ht="21" customHeight="1" x14ac:dyDescent="0.2">
      <c r="A6" s="3" t="s">
        <v>56</v>
      </c>
      <c r="B6" s="137" t="str">
        <f>IF(AND(Travel!B7&lt;&gt;A30,Hospitality!B7&lt;&gt;A30,'All other expenses'!B7&lt;&gt;A30,'Gifts and benefits'!B7&lt;&gt;A30),A31,IF(AND(Travel!B7=A30,Hospitality!B7=A30,'All other expenses'!B7=A30,'Gifts and benefits'!B7=A30),A33,A32))</f>
        <v>Data and totals checked on all sheets</v>
      </c>
      <c r="C6" s="137"/>
      <c r="D6" s="137"/>
      <c r="E6" s="137"/>
      <c r="F6" s="137"/>
      <c r="G6" s="23"/>
      <c r="H6" s="17"/>
      <c r="I6" s="17"/>
      <c r="J6" s="17"/>
      <c r="K6" s="17"/>
    </row>
    <row r="7" spans="1:11" ht="31.5" x14ac:dyDescent="0.2">
      <c r="A7" s="3" t="s">
        <v>57</v>
      </c>
      <c r="B7" s="136" t="s">
        <v>58</v>
      </c>
      <c r="C7" s="136"/>
      <c r="D7" s="136"/>
      <c r="E7" s="136"/>
      <c r="F7" s="136"/>
      <c r="G7" s="23"/>
      <c r="H7" s="17"/>
      <c r="I7" s="17"/>
      <c r="J7" s="17"/>
      <c r="K7" s="17"/>
    </row>
    <row r="8" spans="1:11" ht="25.5" customHeight="1" x14ac:dyDescent="0.2">
      <c r="A8" s="3" t="s">
        <v>59</v>
      </c>
      <c r="B8" s="136" t="s">
        <v>60</v>
      </c>
      <c r="C8" s="136"/>
      <c r="D8" s="136"/>
      <c r="E8" s="136"/>
      <c r="F8" s="136"/>
      <c r="G8" s="23"/>
      <c r="H8" s="17"/>
      <c r="I8" s="17"/>
      <c r="J8" s="17"/>
      <c r="K8" s="17"/>
    </row>
    <row r="9" spans="1:11" ht="66.75" customHeight="1" x14ac:dyDescent="0.2">
      <c r="A9" s="135" t="s">
        <v>61</v>
      </c>
      <c r="B9" s="135"/>
      <c r="C9" s="135"/>
      <c r="D9" s="135"/>
      <c r="E9" s="135"/>
      <c r="F9" s="135"/>
      <c r="G9" s="23"/>
      <c r="H9" s="17"/>
      <c r="I9" s="17"/>
      <c r="J9" s="17"/>
      <c r="K9" s="17"/>
    </row>
    <row r="10" spans="1:11" s="92" customFormat="1" ht="36" customHeight="1" x14ac:dyDescent="0.2">
      <c r="A10" s="86" t="s">
        <v>62</v>
      </c>
      <c r="B10" s="87" t="s">
        <v>63</v>
      </c>
      <c r="C10" s="87" t="s">
        <v>64</v>
      </c>
      <c r="D10" s="88"/>
      <c r="E10" s="89" t="s">
        <v>30</v>
      </c>
      <c r="F10" s="90" t="s">
        <v>65</v>
      </c>
      <c r="G10" s="91"/>
      <c r="H10" s="91"/>
      <c r="I10" s="91"/>
      <c r="J10" s="91"/>
      <c r="K10" s="91"/>
    </row>
    <row r="11" spans="1:11" ht="27.75" customHeight="1" x14ac:dyDescent="0.2">
      <c r="A11" s="8" t="s">
        <v>66</v>
      </c>
      <c r="B11" s="58">
        <f>B15+B16+B17</f>
        <v>10129.549999999999</v>
      </c>
      <c r="C11" s="65" t="str">
        <f>IF(Travel!B6="",A34,Travel!B6)</f>
        <v>Figures exclude GST</v>
      </c>
      <c r="D11" s="6"/>
      <c r="E11" s="8" t="s">
        <v>67</v>
      </c>
      <c r="F11" s="33">
        <f>'Gifts and benefits'!C25</f>
        <v>0</v>
      </c>
      <c r="G11" s="29"/>
      <c r="H11" s="29"/>
      <c r="I11" s="29"/>
      <c r="J11" s="29"/>
      <c r="K11" s="29"/>
    </row>
    <row r="12" spans="1:11" ht="27.75" customHeight="1" x14ac:dyDescent="0.2">
      <c r="A12" s="8" t="s">
        <v>25</v>
      </c>
      <c r="B12" s="58">
        <f>Hospitality!B25</f>
        <v>375.29999999999995</v>
      </c>
      <c r="C12" s="65" t="str">
        <f>IF(Hospitality!B6="",A34,Hospitality!B6)</f>
        <v>Figures exclude GST</v>
      </c>
      <c r="D12" s="6"/>
      <c r="E12" s="8" t="s">
        <v>68</v>
      </c>
      <c r="F12" s="33">
        <f>'Gifts and benefits'!C26</f>
        <v>0</v>
      </c>
      <c r="G12" s="29"/>
      <c r="H12" s="29"/>
      <c r="I12" s="29"/>
      <c r="J12" s="29"/>
      <c r="K12" s="29"/>
    </row>
    <row r="13" spans="1:11" ht="27.75" customHeight="1" x14ac:dyDescent="0.2">
      <c r="A13" s="8" t="s">
        <v>69</v>
      </c>
      <c r="B13" s="58">
        <f>'All other expenses'!B25</f>
        <v>5481.08</v>
      </c>
      <c r="C13" s="65" t="str">
        <f>IF('All other expenses'!B6="",A34,'All other expenses'!B6)</f>
        <v>Figures exclude GST</v>
      </c>
      <c r="D13" s="6"/>
      <c r="E13" s="8" t="s">
        <v>70</v>
      </c>
      <c r="F13" s="33">
        <f>'Gifts and benefits'!C27</f>
        <v>0</v>
      </c>
      <c r="G13" s="17"/>
      <c r="H13" s="17"/>
      <c r="I13" s="17"/>
      <c r="J13" s="17"/>
      <c r="K13" s="17"/>
    </row>
    <row r="14" spans="1:11" ht="12.75" customHeight="1" x14ac:dyDescent="0.2">
      <c r="A14" s="7"/>
      <c r="B14" s="59"/>
      <c r="C14" s="66"/>
      <c r="D14" s="34"/>
      <c r="E14" s="6"/>
      <c r="F14" s="35"/>
      <c r="G14" s="17"/>
      <c r="H14" s="17"/>
      <c r="I14" s="17"/>
      <c r="J14" s="17"/>
      <c r="K14" s="17"/>
    </row>
    <row r="15" spans="1:11" ht="27.75" customHeight="1" x14ac:dyDescent="0.2">
      <c r="A15" s="9" t="s">
        <v>71</v>
      </c>
      <c r="B15" s="60">
        <f>Travel!B22</f>
        <v>0</v>
      </c>
      <c r="C15" s="67" t="str">
        <f>C11</f>
        <v>Figures exclude GST</v>
      </c>
      <c r="D15" s="6"/>
      <c r="E15" s="6"/>
      <c r="F15" s="35"/>
      <c r="G15" s="17"/>
      <c r="H15" s="17"/>
      <c r="I15" s="17"/>
      <c r="J15" s="17"/>
      <c r="K15" s="17"/>
    </row>
    <row r="16" spans="1:11" ht="27.75" customHeight="1" x14ac:dyDescent="0.2">
      <c r="A16" s="9" t="s">
        <v>72</v>
      </c>
      <c r="B16" s="60">
        <f>Travel!B44</f>
        <v>8267.2999999999993</v>
      </c>
      <c r="C16" s="67" t="str">
        <f>C11</f>
        <v>Figures exclude GST</v>
      </c>
      <c r="D16" s="36"/>
      <c r="E16" s="6"/>
      <c r="F16" s="37"/>
      <c r="G16" s="17"/>
      <c r="H16" s="17"/>
      <c r="I16" s="17"/>
      <c r="J16" s="17"/>
      <c r="K16" s="17"/>
    </row>
    <row r="17" spans="1:11" ht="27.75" customHeight="1" x14ac:dyDescent="0.2">
      <c r="A17" s="9" t="s">
        <v>73</v>
      </c>
      <c r="B17" s="60">
        <f>Travel!B83</f>
        <v>1862.2499999999995</v>
      </c>
      <c r="C17" s="67"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90</v>
      </c>
      <c r="B36" s="62"/>
      <c r="C36" s="62"/>
      <c r="D36" s="62"/>
      <c r="E36" s="62"/>
      <c r="F36" s="62"/>
      <c r="G36" s="17"/>
      <c r="H36" s="17"/>
      <c r="I36" s="17"/>
      <c r="J36" s="17"/>
      <c r="K36" s="17"/>
    </row>
    <row r="37" spans="1:11" hidden="1" x14ac:dyDescent="0.2">
      <c r="A37" s="10" t="s">
        <v>58</v>
      </c>
      <c r="B37" s="62"/>
      <c r="C37" s="62"/>
      <c r="D37" s="62"/>
      <c r="E37" s="62"/>
      <c r="F37" s="62"/>
      <c r="G37" s="17"/>
      <c r="H37" s="17"/>
      <c r="I37" s="17"/>
      <c r="J37" s="17"/>
      <c r="K37" s="17"/>
    </row>
    <row r="38" spans="1:11" hidden="1" x14ac:dyDescent="0.2">
      <c r="A38" s="10" t="s">
        <v>91</v>
      </c>
      <c r="B38" s="62"/>
      <c r="C38" s="62"/>
      <c r="D38" s="62"/>
      <c r="E38" s="62"/>
      <c r="F38" s="62"/>
      <c r="G38" s="17"/>
      <c r="H38" s="17"/>
      <c r="I38" s="17"/>
      <c r="J38" s="17"/>
      <c r="K38" s="17"/>
    </row>
    <row r="39" spans="1:11" hidden="1" x14ac:dyDescent="0.2">
      <c r="A39" s="11" t="s">
        <v>92</v>
      </c>
      <c r="B39" s="4"/>
      <c r="C39" s="4"/>
      <c r="D39" s="4"/>
      <c r="E39" s="4"/>
      <c r="F39" s="4"/>
      <c r="G39" s="17"/>
      <c r="H39" s="17"/>
      <c r="I39" s="17"/>
      <c r="J39" s="17"/>
      <c r="K39" s="17"/>
    </row>
    <row r="40" spans="1:11" hidden="1" x14ac:dyDescent="0.2">
      <c r="A40" s="4" t="s">
        <v>93</v>
      </c>
      <c r="B40" s="4"/>
      <c r="C40" s="4"/>
      <c r="D40" s="4"/>
      <c r="E40" s="4"/>
      <c r="F40" s="4"/>
      <c r="G40" s="17"/>
      <c r="H40" s="17"/>
      <c r="I40" s="17"/>
      <c r="J40" s="17"/>
      <c r="K40" s="17"/>
    </row>
    <row r="41" spans="1:11" hidden="1" x14ac:dyDescent="0.2">
      <c r="A41" s="4" t="s">
        <v>94</v>
      </c>
      <c r="B41" s="4"/>
      <c r="C41" s="4"/>
      <c r="D41" s="4"/>
      <c r="E41" s="4"/>
      <c r="F41" s="4"/>
      <c r="G41" s="17"/>
      <c r="H41" s="17"/>
      <c r="I41" s="17"/>
      <c r="J41" s="17"/>
      <c r="K41" s="17"/>
    </row>
    <row r="42" spans="1:11" hidden="1" x14ac:dyDescent="0.2">
      <c r="A42" s="4" t="s">
        <v>95</v>
      </c>
      <c r="B42" s="4"/>
      <c r="C42" s="4"/>
      <c r="D42" s="4"/>
      <c r="E42" s="4"/>
      <c r="F42" s="4"/>
      <c r="G42" s="17"/>
      <c r="H42" s="17"/>
      <c r="I42" s="17"/>
      <c r="J42" s="17"/>
      <c r="K42" s="17"/>
    </row>
    <row r="43" spans="1:11" hidden="1" x14ac:dyDescent="0.2">
      <c r="A43" s="4" t="s">
        <v>96</v>
      </c>
      <c r="B43" s="4"/>
      <c r="C43" s="4"/>
      <c r="D43" s="4"/>
      <c r="E43" s="4"/>
      <c r="F43" s="4"/>
      <c r="G43" s="17"/>
      <c r="H43" s="17"/>
      <c r="I43" s="17"/>
      <c r="J43" s="17"/>
      <c r="K43" s="17"/>
    </row>
    <row r="44" spans="1:11" hidden="1" x14ac:dyDescent="0.2">
      <c r="A44" s="4" t="s">
        <v>97</v>
      </c>
      <c r="B44" s="4"/>
      <c r="C44" s="4"/>
      <c r="D44" s="4"/>
      <c r="E44" s="4"/>
      <c r="F44" s="4"/>
      <c r="G44" s="17"/>
      <c r="H44" s="17"/>
      <c r="I44" s="17"/>
      <c r="J44" s="17"/>
      <c r="K44" s="17"/>
    </row>
    <row r="45" spans="1:11" hidden="1" x14ac:dyDescent="0.2">
      <c r="A45" s="63" t="s">
        <v>98</v>
      </c>
      <c r="B45" s="62"/>
      <c r="C45" s="62"/>
      <c r="D45" s="62"/>
      <c r="E45" s="62"/>
      <c r="F45" s="62"/>
      <c r="G45" s="17"/>
      <c r="H45" s="17"/>
      <c r="I45" s="17"/>
      <c r="J45" s="17"/>
      <c r="K45" s="17"/>
    </row>
    <row r="46" spans="1:11" hidden="1" x14ac:dyDescent="0.2">
      <c r="A46" s="62" t="s">
        <v>99</v>
      </c>
      <c r="B46" s="62"/>
      <c r="C46" s="62"/>
      <c r="D46" s="62"/>
      <c r="E46" s="62"/>
      <c r="F46" s="62"/>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0" t="s">
        <v>100</v>
      </c>
      <c r="B48" s="62"/>
      <c r="C48" s="62"/>
      <c r="D48" s="62"/>
      <c r="E48" s="62"/>
      <c r="F48" s="62"/>
      <c r="G48" s="17"/>
      <c r="H48" s="17"/>
      <c r="I48" s="17"/>
      <c r="J48" s="17"/>
      <c r="K48" s="17"/>
    </row>
    <row r="49" spans="1:11" ht="25.5" hidden="1" x14ac:dyDescent="0.2">
      <c r="A49" s="80" t="s">
        <v>101</v>
      </c>
      <c r="B49" s="62"/>
      <c r="C49" s="62"/>
      <c r="D49" s="62"/>
      <c r="E49" s="62"/>
      <c r="F49" s="62"/>
      <c r="G49" s="17"/>
      <c r="H49" s="17"/>
      <c r="I49" s="17"/>
      <c r="J49" s="17"/>
      <c r="K49" s="17"/>
    </row>
    <row r="50" spans="1:11" ht="25.5" hidden="1" x14ac:dyDescent="0.2">
      <c r="A50" s="81" t="s">
        <v>102</v>
      </c>
      <c r="B50" s="4"/>
      <c r="C50" s="4"/>
      <c r="D50" s="4"/>
      <c r="E50" s="4"/>
      <c r="F50" s="4"/>
      <c r="G50" s="17"/>
      <c r="H50" s="17"/>
      <c r="I50" s="17"/>
      <c r="J50" s="17"/>
      <c r="K50" s="17"/>
    </row>
    <row r="51" spans="1:11" ht="25.5" hidden="1" x14ac:dyDescent="0.2">
      <c r="A51" s="81" t="s">
        <v>103</v>
      </c>
      <c r="B51" s="4"/>
      <c r="C51" s="4"/>
      <c r="D51" s="4"/>
      <c r="E51" s="4"/>
      <c r="F51" s="4"/>
      <c r="G51" s="17"/>
      <c r="H51" s="17"/>
      <c r="I51" s="17"/>
      <c r="J51" s="17"/>
      <c r="K51" s="17"/>
    </row>
    <row r="52" spans="1:11" ht="38.25" hidden="1" x14ac:dyDescent="0.2">
      <c r="A52" s="81" t="s">
        <v>104</v>
      </c>
      <c r="B52" s="73"/>
      <c r="C52" s="73"/>
      <c r="D52" s="73"/>
      <c r="E52" s="11"/>
      <c r="F52" s="11"/>
      <c r="G52" s="17"/>
      <c r="H52" s="17"/>
      <c r="I52" s="17"/>
      <c r="J52" s="17"/>
      <c r="K52" s="17"/>
    </row>
    <row r="53" spans="1:11" hidden="1" x14ac:dyDescent="0.2">
      <c r="A53" s="78" t="s">
        <v>105</v>
      </c>
      <c r="B53" s="72"/>
      <c r="C53" s="72"/>
      <c r="D53" s="72"/>
      <c r="E53" s="10"/>
      <c r="F53" s="10" t="b">
        <v>1</v>
      </c>
      <c r="G53" s="17"/>
      <c r="H53" s="17"/>
      <c r="I53" s="17"/>
      <c r="J53" s="17"/>
      <c r="K53" s="17"/>
    </row>
    <row r="54" spans="1:11" hidden="1" x14ac:dyDescent="0.2">
      <c r="A54" s="79" t="s">
        <v>106</v>
      </c>
      <c r="B54" s="78"/>
      <c r="C54" s="78"/>
      <c r="D54" s="78"/>
      <c r="E54" s="10"/>
      <c r="F54" s="10" t="b">
        <v>0</v>
      </c>
      <c r="G54" s="17"/>
      <c r="H54" s="17"/>
      <c r="I54" s="17"/>
      <c r="J54" s="17"/>
      <c r="K54" s="17"/>
    </row>
    <row r="55" spans="1:11" hidden="1" x14ac:dyDescent="0.2">
      <c r="A55" s="82"/>
      <c r="B55" s="74">
        <f>COUNT(Travel!B12:B21)</f>
        <v>0</v>
      </c>
      <c r="C55" s="74"/>
      <c r="D55" s="74">
        <f>COUNTIF(Travel!D12:D21,"*")</f>
        <v>0</v>
      </c>
      <c r="E55" s="75"/>
      <c r="F55" s="75" t="b">
        <f>MIN(B55,D55)=MAX(B55,D55)</f>
        <v>1</v>
      </c>
      <c r="G55" s="17"/>
      <c r="H55" s="17"/>
      <c r="I55" s="17"/>
      <c r="J55" s="17"/>
      <c r="K55" s="17"/>
    </row>
    <row r="56" spans="1:11" hidden="1" x14ac:dyDescent="0.2">
      <c r="A56" s="82" t="s">
        <v>107</v>
      </c>
      <c r="B56" s="74">
        <f>COUNT(Travel!B26:B43)</f>
        <v>15</v>
      </c>
      <c r="C56" s="74"/>
      <c r="D56" s="74">
        <f>COUNTIF(Travel!D26:D43,"*")</f>
        <v>15</v>
      </c>
      <c r="E56" s="75"/>
      <c r="F56" s="75" t="b">
        <f>MIN(B56,D56)=MAX(B56,D56)</f>
        <v>1</v>
      </c>
    </row>
    <row r="57" spans="1:11" hidden="1" x14ac:dyDescent="0.2">
      <c r="A57" s="83"/>
      <c r="B57" s="74">
        <f>COUNT(Travel!B48:B82)</f>
        <v>28</v>
      </c>
      <c r="C57" s="74"/>
      <c r="D57" s="74">
        <f>COUNTIF(Travel!D48:D82,"*")</f>
        <v>28</v>
      </c>
      <c r="E57" s="75"/>
      <c r="F57" s="75" t="b">
        <f>MIN(B57,D57)=MAX(B57,D57)</f>
        <v>1</v>
      </c>
    </row>
    <row r="58" spans="1:11" hidden="1" x14ac:dyDescent="0.2">
      <c r="A58" s="84" t="s">
        <v>108</v>
      </c>
      <c r="B58" s="76">
        <f>COUNT(Hospitality!B11:B24)</f>
        <v>9</v>
      </c>
      <c r="C58" s="76"/>
      <c r="D58" s="76">
        <f>COUNTIF(Hospitality!D11:D24,"*")</f>
        <v>9</v>
      </c>
      <c r="E58" s="77"/>
      <c r="F58" s="77" t="b">
        <f>MIN(B58,D58)=MAX(B58,D58)</f>
        <v>1</v>
      </c>
    </row>
    <row r="59" spans="1:11" hidden="1" x14ac:dyDescent="0.2">
      <c r="A59" s="85" t="s">
        <v>109</v>
      </c>
      <c r="B59" s="75">
        <f>COUNT('All other expenses'!B11:B24)</f>
        <v>6</v>
      </c>
      <c r="C59" s="75"/>
      <c r="D59" s="75">
        <f>COUNTIF('All other expenses'!D11:D24,"*")</f>
        <v>6</v>
      </c>
      <c r="E59" s="75"/>
      <c r="F59" s="75" t="b">
        <f>MIN(B59,D59)=MAX(B59,D59)</f>
        <v>1</v>
      </c>
    </row>
    <row r="60" spans="1:11" hidden="1" x14ac:dyDescent="0.2">
      <c r="A60" s="84" t="s">
        <v>110</v>
      </c>
      <c r="B60" s="76">
        <f>COUNTIF('Gifts and benefits'!B11:B24,"*")</f>
        <v>0</v>
      </c>
      <c r="C60" s="76">
        <f>COUNTIF('Gifts and benefits'!C11:C24,"*")</f>
        <v>0</v>
      </c>
      <c r="D60" s="76"/>
      <c r="E60" s="76">
        <f>COUNTA('Gifts and benefits'!E11:E24)</f>
        <v>0</v>
      </c>
      <c r="F60" s="77"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5998E4FB-C62B-4044-8AFD-1399CC539229}"/>
    <dataValidation allowBlank="1" showInputMessage="1" showErrorMessage="1" prompt="Headings on following tabs will pre populate with what you enter here_x000a__x000a_Create a new workbook for a new Departmental Secretary or Chief Executive" sqref="B3:F3" xr:uid="{8734B043-E653-457A-BBDF-7A703D6F9613}"/>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8"/>
  <sheetViews>
    <sheetView zoomScaleNormal="100" workbookViewId="0">
      <selection activeCell="C67" sqref="C6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3" t="s">
        <v>111</v>
      </c>
      <c r="B1" s="143"/>
      <c r="C1" s="143"/>
      <c r="D1" s="143"/>
      <c r="E1" s="143"/>
      <c r="F1" s="17"/>
    </row>
    <row r="2" spans="1:6" ht="21" customHeight="1" x14ac:dyDescent="0.2">
      <c r="A2" s="3" t="s">
        <v>112</v>
      </c>
      <c r="B2" s="141" t="str">
        <f>'Summary and sign-off'!B2:F2</f>
        <v>Water Services Authority - Taumata Arowai</v>
      </c>
      <c r="C2" s="141"/>
      <c r="D2" s="141"/>
      <c r="E2" s="141"/>
      <c r="F2" s="17"/>
    </row>
    <row r="3" spans="1:6" ht="31.5" x14ac:dyDescent="0.2">
      <c r="A3" s="3" t="s">
        <v>113</v>
      </c>
      <c r="B3" s="141" t="str">
        <f>'Summary and sign-off'!B3:F3</f>
        <v>Allan Prangnell</v>
      </c>
      <c r="C3" s="141"/>
      <c r="D3" s="141"/>
      <c r="E3" s="141"/>
      <c r="F3" s="17"/>
    </row>
    <row r="4" spans="1:6" ht="21" customHeight="1" x14ac:dyDescent="0.2">
      <c r="A4" s="3" t="s">
        <v>114</v>
      </c>
      <c r="B4" s="141">
        <f>'Summary and sign-off'!B4:F4</f>
        <v>45474</v>
      </c>
      <c r="C4" s="141"/>
      <c r="D4" s="141"/>
      <c r="E4" s="141"/>
      <c r="F4" s="17"/>
    </row>
    <row r="5" spans="1:6" ht="21" customHeight="1" x14ac:dyDescent="0.2">
      <c r="A5" s="3" t="s">
        <v>115</v>
      </c>
      <c r="B5" s="141">
        <f>'Summary and sign-off'!B5:F5</f>
        <v>45838</v>
      </c>
      <c r="C5" s="141"/>
      <c r="D5" s="141"/>
      <c r="E5" s="141"/>
      <c r="F5" s="17"/>
    </row>
    <row r="6" spans="1:6" ht="21" customHeight="1" x14ac:dyDescent="0.2">
      <c r="A6" s="3" t="s">
        <v>116</v>
      </c>
      <c r="B6" s="136" t="s">
        <v>82</v>
      </c>
      <c r="C6" s="136"/>
      <c r="D6" s="136"/>
      <c r="E6" s="136"/>
      <c r="F6" s="17"/>
    </row>
    <row r="7" spans="1:6" ht="21" customHeight="1" x14ac:dyDescent="0.2">
      <c r="A7" s="3" t="s">
        <v>56</v>
      </c>
      <c r="B7" s="136" t="s">
        <v>84</v>
      </c>
      <c r="C7" s="136"/>
      <c r="D7" s="136"/>
      <c r="E7" s="136"/>
      <c r="F7" s="17"/>
    </row>
    <row r="8" spans="1:6" ht="36" customHeight="1" x14ac:dyDescent="0.2">
      <c r="A8" s="145" t="s">
        <v>117</v>
      </c>
      <c r="B8" s="146"/>
      <c r="C8" s="146"/>
      <c r="D8" s="146"/>
      <c r="E8" s="146"/>
      <c r="F8" s="19"/>
    </row>
    <row r="9" spans="1:6" ht="36" customHeight="1" x14ac:dyDescent="0.2">
      <c r="A9" s="147" t="s">
        <v>118</v>
      </c>
      <c r="B9" s="148"/>
      <c r="C9" s="148"/>
      <c r="D9" s="148"/>
      <c r="E9" s="148"/>
      <c r="F9" s="19"/>
    </row>
    <row r="10" spans="1:6" ht="24.75" customHeight="1" x14ac:dyDescent="0.2">
      <c r="A10" s="144" t="s">
        <v>119</v>
      </c>
      <c r="B10" s="149"/>
      <c r="C10" s="144"/>
      <c r="D10" s="144"/>
      <c r="E10" s="144"/>
      <c r="F10" s="29"/>
    </row>
    <row r="11" spans="1:6" ht="28.5" customHeight="1" x14ac:dyDescent="0.2">
      <c r="A11" s="24" t="s">
        <v>120</v>
      </c>
      <c r="B11" s="24" t="s">
        <v>121</v>
      </c>
      <c r="C11" s="24" t="s">
        <v>122</v>
      </c>
      <c r="D11" s="24" t="s">
        <v>123</v>
      </c>
      <c r="E11" s="24" t="s">
        <v>124</v>
      </c>
      <c r="F11" s="30"/>
    </row>
    <row r="12" spans="1:6" s="2" customFormat="1" x14ac:dyDescent="0.2">
      <c r="A12" s="115"/>
      <c r="B12" s="116"/>
      <c r="C12" s="117"/>
      <c r="D12" s="117"/>
      <c r="E12" s="118"/>
      <c r="F12" s="1"/>
    </row>
    <row r="13" spans="1:6" s="2" customFormat="1" x14ac:dyDescent="0.2">
      <c r="A13" s="115"/>
      <c r="B13" s="116"/>
      <c r="C13" s="117"/>
      <c r="D13" s="117"/>
      <c r="E13" s="118"/>
      <c r="F13" s="1"/>
    </row>
    <row r="14" spans="1:6" s="2" customFormat="1" x14ac:dyDescent="0.2">
      <c r="A14" s="115"/>
      <c r="B14" s="116"/>
      <c r="C14" s="117"/>
      <c r="D14" s="117"/>
      <c r="E14" s="118"/>
      <c r="F14" s="1"/>
    </row>
    <row r="15" spans="1:6" s="2" customFormat="1" x14ac:dyDescent="0.2">
      <c r="A15" s="115"/>
      <c r="B15" s="116"/>
      <c r="C15" s="117"/>
      <c r="D15" s="117"/>
      <c r="E15" s="118"/>
      <c r="F15" s="1"/>
    </row>
    <row r="16" spans="1:6" s="2" customFormat="1" x14ac:dyDescent="0.2">
      <c r="A16" s="115"/>
      <c r="B16" s="116"/>
      <c r="C16" s="117"/>
      <c r="D16" s="117"/>
      <c r="E16" s="118"/>
      <c r="F16" s="1"/>
    </row>
    <row r="17" spans="1:6" s="2" customFormat="1" x14ac:dyDescent="0.2">
      <c r="A17" s="115"/>
      <c r="B17" s="116"/>
      <c r="C17" s="117"/>
      <c r="D17" s="117"/>
      <c r="E17" s="118"/>
      <c r="F17" s="1"/>
    </row>
    <row r="18" spans="1:6" s="2" customFormat="1" ht="12.75" customHeight="1" x14ac:dyDescent="0.2">
      <c r="A18" s="115"/>
      <c r="B18" s="116"/>
      <c r="C18" s="117"/>
      <c r="D18" s="117"/>
      <c r="E18" s="118"/>
      <c r="F18" s="1"/>
    </row>
    <row r="19" spans="1:6" s="2" customFormat="1" x14ac:dyDescent="0.2">
      <c r="A19" s="119"/>
      <c r="B19" s="116"/>
      <c r="C19" s="117"/>
      <c r="D19" s="117"/>
      <c r="E19" s="118"/>
      <c r="F19" s="1"/>
    </row>
    <row r="20" spans="1:6" s="2" customFormat="1" x14ac:dyDescent="0.2">
      <c r="A20" s="119"/>
      <c r="B20" s="116"/>
      <c r="C20" s="117"/>
      <c r="D20" s="117"/>
      <c r="E20" s="118"/>
      <c r="F20" s="1"/>
    </row>
    <row r="21" spans="1:6" s="2" customFormat="1" hidden="1" x14ac:dyDescent="0.2">
      <c r="A21" s="102"/>
      <c r="B21" s="103"/>
      <c r="C21" s="104"/>
      <c r="D21" s="104"/>
      <c r="E21" s="105"/>
      <c r="F21" s="1"/>
    </row>
    <row r="22" spans="1:6" ht="19.5" customHeight="1" x14ac:dyDescent="0.2">
      <c r="A22" s="70" t="s">
        <v>125</v>
      </c>
      <c r="B22" s="71">
        <f>SUM(B12:B21)</f>
        <v>0</v>
      </c>
      <c r="C22" s="126" t="str">
        <f>IF(SUBTOTAL(3,B12:B21)=SUBTOTAL(103,B12:B21),'Summary and sign-off'!$A$48,'Summary and sign-off'!$A$49)</f>
        <v>Check - there are no hidden rows with data</v>
      </c>
      <c r="D22" s="142" t="str">
        <f>IF('Summary and sign-off'!F55='Summary and sign-off'!F54,'Summary and sign-off'!A51,'Summary and sign-off'!A50)</f>
        <v>Check - each entry provides sufficient information</v>
      </c>
      <c r="E22" s="142"/>
      <c r="F22" s="17"/>
    </row>
    <row r="23" spans="1:6" ht="10.5" customHeight="1" x14ac:dyDescent="0.2">
      <c r="A23" s="17"/>
      <c r="B23" s="19"/>
      <c r="C23" s="17"/>
      <c r="D23" s="17"/>
      <c r="E23" s="17"/>
      <c r="F23" s="17"/>
    </row>
    <row r="24" spans="1:6" ht="24.75" customHeight="1" x14ac:dyDescent="0.2">
      <c r="A24" s="144" t="s">
        <v>126</v>
      </c>
      <c r="B24" s="144"/>
      <c r="C24" s="144"/>
      <c r="D24" s="144"/>
      <c r="E24" s="144"/>
      <c r="F24" s="29"/>
    </row>
    <row r="25" spans="1:6" ht="32.450000000000003" customHeight="1" x14ac:dyDescent="0.2">
      <c r="A25" s="24" t="s">
        <v>120</v>
      </c>
      <c r="B25" s="24" t="s">
        <v>63</v>
      </c>
      <c r="C25" s="24" t="s">
        <v>127</v>
      </c>
      <c r="D25" s="24" t="s">
        <v>123</v>
      </c>
      <c r="E25" s="24" t="s">
        <v>124</v>
      </c>
      <c r="F25" s="30"/>
    </row>
    <row r="26" spans="1:6" s="2" customFormat="1" x14ac:dyDescent="0.2">
      <c r="A26" s="133">
        <v>45532</v>
      </c>
      <c r="B26" s="116">
        <v>791.53</v>
      </c>
      <c r="C26" s="120" t="s">
        <v>128</v>
      </c>
      <c r="D26" s="117" t="s">
        <v>129</v>
      </c>
      <c r="E26" s="118" t="s">
        <v>130</v>
      </c>
      <c r="F26" s="1"/>
    </row>
    <row r="27" spans="1:6" s="2" customFormat="1" x14ac:dyDescent="0.2">
      <c r="A27" s="133">
        <v>45537</v>
      </c>
      <c r="B27" s="116">
        <v>424.26</v>
      </c>
      <c r="C27" s="117" t="s">
        <v>131</v>
      </c>
      <c r="D27" s="117" t="s">
        <v>129</v>
      </c>
      <c r="E27" s="118" t="s">
        <v>132</v>
      </c>
      <c r="F27" s="1"/>
    </row>
    <row r="28" spans="1:6" s="2" customFormat="1" x14ac:dyDescent="0.2">
      <c r="A28" s="133">
        <v>45538</v>
      </c>
      <c r="B28" s="116">
        <v>345.05</v>
      </c>
      <c r="C28" s="117" t="s">
        <v>131</v>
      </c>
      <c r="D28" s="117" t="s">
        <v>133</v>
      </c>
      <c r="E28" s="118" t="s">
        <v>134</v>
      </c>
      <c r="F28" s="1"/>
    </row>
    <row r="29" spans="1:6" s="2" customFormat="1" x14ac:dyDescent="0.2">
      <c r="A29" s="133">
        <v>45546</v>
      </c>
      <c r="B29" s="116">
        <v>1007.19</v>
      </c>
      <c r="C29" s="117" t="s">
        <v>135</v>
      </c>
      <c r="D29" s="117" t="s">
        <v>129</v>
      </c>
      <c r="E29" s="118" t="s">
        <v>130</v>
      </c>
      <c r="F29" s="1"/>
    </row>
    <row r="30" spans="1:6" s="2" customFormat="1" x14ac:dyDescent="0.2">
      <c r="A30" s="133">
        <v>45548</v>
      </c>
      <c r="B30" s="116">
        <v>137.49</v>
      </c>
      <c r="C30" s="117" t="s">
        <v>131</v>
      </c>
      <c r="D30" s="117" t="s">
        <v>133</v>
      </c>
      <c r="E30" s="118" t="s">
        <v>130</v>
      </c>
      <c r="F30" s="1"/>
    </row>
    <row r="31" spans="1:6" s="2" customFormat="1" x14ac:dyDescent="0.2">
      <c r="A31" s="133">
        <v>45588</v>
      </c>
      <c r="B31" s="116">
        <v>908.24</v>
      </c>
      <c r="C31" s="117" t="s">
        <v>131</v>
      </c>
      <c r="D31" s="117" t="s">
        <v>129</v>
      </c>
      <c r="E31" s="118" t="s">
        <v>136</v>
      </c>
      <c r="F31" s="1"/>
    </row>
    <row r="32" spans="1:6" s="2" customFormat="1" x14ac:dyDescent="0.2">
      <c r="A32" s="133">
        <v>45589</v>
      </c>
      <c r="B32" s="116">
        <v>346.96</v>
      </c>
      <c r="C32" s="117" t="s">
        <v>131</v>
      </c>
      <c r="D32" s="117" t="s">
        <v>137</v>
      </c>
      <c r="E32" s="118" t="s">
        <v>130</v>
      </c>
      <c r="F32" s="1"/>
    </row>
    <row r="33" spans="1:6" s="2" customFormat="1" x14ac:dyDescent="0.2">
      <c r="A33" s="133">
        <v>45602</v>
      </c>
      <c r="B33" s="116">
        <v>27</v>
      </c>
      <c r="C33" s="117" t="s">
        <v>131</v>
      </c>
      <c r="D33" s="117" t="s">
        <v>133</v>
      </c>
      <c r="E33" s="118" t="s">
        <v>138</v>
      </c>
      <c r="F33" s="1"/>
    </row>
    <row r="34" spans="1:6" s="2" customFormat="1" x14ac:dyDescent="0.2">
      <c r="A34" s="133">
        <v>45700</v>
      </c>
      <c r="B34" s="116">
        <v>444.27</v>
      </c>
      <c r="C34" s="117" t="s">
        <v>131</v>
      </c>
      <c r="D34" s="117" t="s">
        <v>133</v>
      </c>
      <c r="E34" s="118" t="s">
        <v>138</v>
      </c>
      <c r="F34" s="1"/>
    </row>
    <row r="35" spans="1:6" s="2" customFormat="1" x14ac:dyDescent="0.2">
      <c r="A35" s="133">
        <v>45736</v>
      </c>
      <c r="B35" s="116">
        <v>834.53</v>
      </c>
      <c r="C35" s="117" t="s">
        <v>131</v>
      </c>
      <c r="D35" s="117" t="s">
        <v>129</v>
      </c>
      <c r="E35" s="118" t="s">
        <v>138</v>
      </c>
      <c r="F35" s="1"/>
    </row>
    <row r="36" spans="1:6" s="2" customFormat="1" x14ac:dyDescent="0.2">
      <c r="A36" s="133">
        <v>45737</v>
      </c>
      <c r="B36" s="116">
        <v>46.71</v>
      </c>
      <c r="C36" s="117" t="s">
        <v>131</v>
      </c>
      <c r="D36" s="117" t="s">
        <v>133</v>
      </c>
      <c r="E36" s="118" t="s">
        <v>138</v>
      </c>
      <c r="F36" s="1"/>
    </row>
    <row r="37" spans="1:6" s="2" customFormat="1" x14ac:dyDescent="0.2">
      <c r="A37" s="133">
        <v>45749</v>
      </c>
      <c r="B37" s="116">
        <v>849.27</v>
      </c>
      <c r="C37" s="117" t="s">
        <v>131</v>
      </c>
      <c r="D37" s="117" t="s">
        <v>129</v>
      </c>
      <c r="E37" s="118" t="s">
        <v>130</v>
      </c>
      <c r="F37" s="1"/>
    </row>
    <row r="38" spans="1:6" s="2" customFormat="1" x14ac:dyDescent="0.2">
      <c r="A38" s="133">
        <v>45755</v>
      </c>
      <c r="B38" s="116">
        <v>588.73</v>
      </c>
      <c r="C38" s="117" t="s">
        <v>131</v>
      </c>
      <c r="D38" s="117" t="s">
        <v>133</v>
      </c>
      <c r="E38" s="118" t="s">
        <v>134</v>
      </c>
      <c r="F38" s="1"/>
    </row>
    <row r="39" spans="1:6" s="2" customFormat="1" x14ac:dyDescent="0.2">
      <c r="A39" s="133">
        <v>45757</v>
      </c>
      <c r="B39" s="116">
        <v>883.6400000000001</v>
      </c>
      <c r="C39" s="117" t="s">
        <v>131</v>
      </c>
      <c r="D39" s="117" t="s">
        <v>129</v>
      </c>
      <c r="E39" s="118" t="s">
        <v>134</v>
      </c>
      <c r="F39" s="1"/>
    </row>
    <row r="40" spans="1:6" s="2" customFormat="1" x14ac:dyDescent="0.2">
      <c r="A40" s="133">
        <v>45783</v>
      </c>
      <c r="B40" s="116">
        <v>632.43000000000006</v>
      </c>
      <c r="C40" s="117" t="s">
        <v>131</v>
      </c>
      <c r="D40" s="117" t="s">
        <v>133</v>
      </c>
      <c r="E40" s="118" t="s">
        <v>136</v>
      </c>
      <c r="F40" s="1"/>
    </row>
    <row r="41" spans="1:6" s="2" customFormat="1" x14ac:dyDescent="0.2">
      <c r="A41" s="115"/>
      <c r="B41" s="116"/>
      <c r="C41" s="117"/>
      <c r="D41" s="117"/>
      <c r="E41" s="118"/>
      <c r="F41" s="1"/>
    </row>
    <row r="42" spans="1:6" s="2" customFormat="1" x14ac:dyDescent="0.2">
      <c r="A42" s="115"/>
      <c r="B42" s="116"/>
      <c r="C42" s="117"/>
      <c r="D42" s="117"/>
      <c r="E42" s="118"/>
      <c r="F42" s="1"/>
    </row>
    <row r="43" spans="1:6" s="2" customFormat="1" hidden="1" x14ac:dyDescent="0.2">
      <c r="A43" s="106"/>
      <c r="B43" s="107"/>
      <c r="C43" s="108"/>
      <c r="D43" s="108"/>
      <c r="E43" s="109"/>
      <c r="F43" s="1"/>
    </row>
    <row r="44" spans="1:6" ht="19.5" customHeight="1" x14ac:dyDescent="0.2">
      <c r="A44" s="70" t="s">
        <v>139</v>
      </c>
      <c r="B44" s="71">
        <f>SUM(B26:B43)</f>
        <v>8267.2999999999993</v>
      </c>
      <c r="C44" s="126" t="str">
        <f>IF(SUBTOTAL(3,B26:B43)=SUBTOTAL(103,B26:B43),'Summary and sign-off'!$A$48,'Summary and sign-off'!$A$49)</f>
        <v>Check - there are no hidden rows with data</v>
      </c>
      <c r="D44" s="142" t="str">
        <f>IF('Summary and sign-off'!F56='Summary and sign-off'!F54,'Summary and sign-off'!A51,'Summary and sign-off'!A50)</f>
        <v>Check - each entry provides sufficient information</v>
      </c>
      <c r="E44" s="142"/>
      <c r="F44" s="17"/>
    </row>
    <row r="45" spans="1:6" ht="10.5" customHeight="1" x14ac:dyDescent="0.2">
      <c r="A45" s="17"/>
      <c r="B45" s="19"/>
      <c r="C45" s="17"/>
      <c r="D45" s="17"/>
      <c r="E45" s="17"/>
      <c r="F45" s="17"/>
    </row>
    <row r="46" spans="1:6" ht="24.75" customHeight="1" x14ac:dyDescent="0.2">
      <c r="A46" s="144" t="s">
        <v>140</v>
      </c>
      <c r="B46" s="144"/>
      <c r="C46" s="144"/>
      <c r="D46" s="144"/>
      <c r="E46" s="144"/>
      <c r="F46" s="17"/>
    </row>
    <row r="47" spans="1:6" ht="27" customHeight="1" x14ac:dyDescent="0.2">
      <c r="A47" s="24" t="s">
        <v>120</v>
      </c>
      <c r="B47" s="24" t="s">
        <v>63</v>
      </c>
      <c r="C47" s="24" t="s">
        <v>141</v>
      </c>
      <c r="D47" s="24" t="s">
        <v>142</v>
      </c>
      <c r="E47" s="24" t="s">
        <v>124</v>
      </c>
      <c r="F47" s="28"/>
    </row>
    <row r="48" spans="1:6" s="2" customFormat="1" x14ac:dyDescent="0.2">
      <c r="A48" s="133" t="s">
        <v>143</v>
      </c>
      <c r="B48" s="116">
        <v>23.53</v>
      </c>
      <c r="C48" s="117" t="s">
        <v>131</v>
      </c>
      <c r="D48" s="117" t="s">
        <v>144</v>
      </c>
      <c r="E48" s="118" t="s">
        <v>145</v>
      </c>
      <c r="F48" s="1"/>
    </row>
    <row r="49" spans="1:6" s="2" customFormat="1" x14ac:dyDescent="0.2">
      <c r="A49" s="133" t="s">
        <v>146</v>
      </c>
      <c r="B49" s="116">
        <v>13.39</v>
      </c>
      <c r="C49" s="117" t="s">
        <v>147</v>
      </c>
      <c r="D49" s="117" t="s">
        <v>144</v>
      </c>
      <c r="E49" s="118" t="s">
        <v>145</v>
      </c>
      <c r="F49" s="1"/>
    </row>
    <row r="50" spans="1:6" s="2" customFormat="1" x14ac:dyDescent="0.2">
      <c r="A50" s="133" t="s">
        <v>148</v>
      </c>
      <c r="B50" s="116">
        <v>22.869999999999997</v>
      </c>
      <c r="C50" s="117" t="s">
        <v>147</v>
      </c>
      <c r="D50" s="117" t="s">
        <v>144</v>
      </c>
      <c r="E50" s="118" t="s">
        <v>145</v>
      </c>
      <c r="F50" s="1"/>
    </row>
    <row r="51" spans="1:6" s="2" customFormat="1" x14ac:dyDescent="0.2">
      <c r="A51" s="133" t="s">
        <v>149</v>
      </c>
      <c r="B51" s="116">
        <v>75.37</v>
      </c>
      <c r="C51" s="117" t="s">
        <v>128</v>
      </c>
      <c r="D51" s="117" t="s">
        <v>144</v>
      </c>
      <c r="E51" s="118" t="s">
        <v>145</v>
      </c>
      <c r="F51" s="1"/>
    </row>
    <row r="52" spans="1:6" s="2" customFormat="1" x14ac:dyDescent="0.2">
      <c r="A52" s="133" t="s">
        <v>150</v>
      </c>
      <c r="B52" s="116">
        <v>50.24</v>
      </c>
      <c r="C52" s="117" t="s">
        <v>131</v>
      </c>
      <c r="D52" s="117" t="s">
        <v>144</v>
      </c>
      <c r="E52" s="118" t="s">
        <v>145</v>
      </c>
      <c r="F52" s="1"/>
    </row>
    <row r="53" spans="1:6" s="2" customFormat="1" x14ac:dyDescent="0.2">
      <c r="A53" s="133" t="s">
        <v>151</v>
      </c>
      <c r="B53" s="116">
        <v>46.48</v>
      </c>
      <c r="C53" s="117" t="s">
        <v>131</v>
      </c>
      <c r="D53" s="117" t="s">
        <v>144</v>
      </c>
      <c r="E53" s="118" t="s">
        <v>145</v>
      </c>
      <c r="F53" s="1"/>
    </row>
    <row r="54" spans="1:6" s="2" customFormat="1" x14ac:dyDescent="0.2">
      <c r="A54" s="133" t="s">
        <v>152</v>
      </c>
      <c r="B54" s="116">
        <v>45.34</v>
      </c>
      <c r="C54" s="117" t="s">
        <v>135</v>
      </c>
      <c r="D54" s="117" t="s">
        <v>144</v>
      </c>
      <c r="E54" s="118" t="s">
        <v>145</v>
      </c>
      <c r="F54" s="1"/>
    </row>
    <row r="55" spans="1:6" s="2" customFormat="1" x14ac:dyDescent="0.2">
      <c r="A55" s="133" t="s">
        <v>153</v>
      </c>
      <c r="B55" s="116">
        <v>160.89000000000001</v>
      </c>
      <c r="C55" s="117" t="s">
        <v>135</v>
      </c>
      <c r="D55" s="117" t="s">
        <v>144</v>
      </c>
      <c r="E55" s="118" t="s">
        <v>154</v>
      </c>
      <c r="F55" s="1"/>
    </row>
    <row r="56" spans="1:6" s="2" customFormat="1" x14ac:dyDescent="0.2">
      <c r="A56" s="133" t="s">
        <v>155</v>
      </c>
      <c r="B56" s="116">
        <v>15.4</v>
      </c>
      <c r="C56" s="117" t="s">
        <v>131</v>
      </c>
      <c r="D56" s="117" t="s">
        <v>144</v>
      </c>
      <c r="E56" s="118" t="s">
        <v>145</v>
      </c>
      <c r="F56" s="1"/>
    </row>
    <row r="57" spans="1:6" s="2" customFormat="1" x14ac:dyDescent="0.2">
      <c r="A57" s="133" t="s">
        <v>156</v>
      </c>
      <c r="B57" s="116">
        <v>41.25</v>
      </c>
      <c r="C57" s="117" t="s">
        <v>131</v>
      </c>
      <c r="D57" s="117" t="s">
        <v>144</v>
      </c>
      <c r="E57" s="118" t="s">
        <v>145</v>
      </c>
      <c r="F57" s="1"/>
    </row>
    <row r="58" spans="1:6" s="2" customFormat="1" x14ac:dyDescent="0.2">
      <c r="A58" s="133" t="s">
        <v>157</v>
      </c>
      <c r="B58" s="116">
        <v>131.54000000000002</v>
      </c>
      <c r="C58" s="117" t="s">
        <v>131</v>
      </c>
      <c r="D58" s="117" t="s">
        <v>144</v>
      </c>
      <c r="E58" s="118" t="s">
        <v>138</v>
      </c>
      <c r="F58" s="1"/>
    </row>
    <row r="59" spans="1:6" s="2" customFormat="1" x14ac:dyDescent="0.2">
      <c r="A59" s="133" t="s">
        <v>158</v>
      </c>
      <c r="B59" s="116">
        <v>34.17</v>
      </c>
      <c r="C59" s="117" t="s">
        <v>131</v>
      </c>
      <c r="D59" s="117" t="s">
        <v>144</v>
      </c>
      <c r="E59" s="118" t="s">
        <v>138</v>
      </c>
      <c r="F59" s="1"/>
    </row>
    <row r="60" spans="1:6" s="2" customFormat="1" x14ac:dyDescent="0.2">
      <c r="A60" s="133" t="s">
        <v>159</v>
      </c>
      <c r="B60" s="116">
        <v>61.73</v>
      </c>
      <c r="C60" s="117" t="s">
        <v>160</v>
      </c>
      <c r="D60" s="117" t="s">
        <v>144</v>
      </c>
      <c r="E60" s="118" t="s">
        <v>161</v>
      </c>
      <c r="F60" s="1"/>
    </row>
    <row r="61" spans="1:6" s="2" customFormat="1" x14ac:dyDescent="0.2">
      <c r="A61" s="133" t="s">
        <v>162</v>
      </c>
      <c r="B61" s="116">
        <v>31.160000000000004</v>
      </c>
      <c r="C61" s="117" t="s">
        <v>131</v>
      </c>
      <c r="D61" s="117" t="s">
        <v>144</v>
      </c>
      <c r="E61" s="118" t="s">
        <v>145</v>
      </c>
      <c r="F61" s="1"/>
    </row>
    <row r="62" spans="1:6" s="2" customFormat="1" x14ac:dyDescent="0.2">
      <c r="A62" s="133" t="s">
        <v>163</v>
      </c>
      <c r="B62" s="116">
        <v>53.16</v>
      </c>
      <c r="C62" s="117" t="s">
        <v>131</v>
      </c>
      <c r="D62" s="117" t="s">
        <v>144</v>
      </c>
      <c r="E62" s="118" t="s">
        <v>145</v>
      </c>
      <c r="F62" s="1"/>
    </row>
    <row r="63" spans="1:6" s="2" customFormat="1" x14ac:dyDescent="0.2">
      <c r="A63" s="133" t="s">
        <v>164</v>
      </c>
      <c r="B63" s="116">
        <v>101.89</v>
      </c>
      <c r="C63" s="117" t="s">
        <v>131</v>
      </c>
      <c r="D63" s="117" t="s">
        <v>144</v>
      </c>
      <c r="E63" s="118" t="s">
        <v>136</v>
      </c>
      <c r="F63" s="1"/>
    </row>
    <row r="64" spans="1:6" s="2" customFormat="1" x14ac:dyDescent="0.2">
      <c r="A64" s="133" t="s">
        <v>165</v>
      </c>
      <c r="B64" s="116">
        <v>55.7</v>
      </c>
      <c r="C64" s="117" t="s">
        <v>131</v>
      </c>
      <c r="D64" s="117" t="s">
        <v>144</v>
      </c>
      <c r="E64" s="118" t="s">
        <v>145</v>
      </c>
      <c r="F64" s="1"/>
    </row>
    <row r="65" spans="1:6" s="2" customFormat="1" x14ac:dyDescent="0.2">
      <c r="A65" s="133" t="s">
        <v>166</v>
      </c>
      <c r="B65" s="116">
        <v>45.89</v>
      </c>
      <c r="C65" s="117" t="s">
        <v>131</v>
      </c>
      <c r="D65" s="117" t="s">
        <v>144</v>
      </c>
      <c r="E65" s="118" t="s">
        <v>145</v>
      </c>
      <c r="F65" s="1"/>
    </row>
    <row r="66" spans="1:6" s="2" customFormat="1" x14ac:dyDescent="0.2">
      <c r="A66" s="133" t="s">
        <v>167</v>
      </c>
      <c r="B66" s="116">
        <v>19.420000000000002</v>
      </c>
      <c r="C66" s="117" t="s">
        <v>131</v>
      </c>
      <c r="D66" s="117" t="s">
        <v>144</v>
      </c>
      <c r="E66" s="118" t="s">
        <v>145</v>
      </c>
      <c r="F66" s="1"/>
    </row>
    <row r="67" spans="1:6" s="2" customFormat="1" x14ac:dyDescent="0.2">
      <c r="A67" s="133" t="s">
        <v>168</v>
      </c>
      <c r="B67" s="116">
        <v>28.71</v>
      </c>
      <c r="C67" s="117" t="s">
        <v>131</v>
      </c>
      <c r="D67" s="117" t="s">
        <v>144</v>
      </c>
      <c r="E67" s="118" t="s">
        <v>145</v>
      </c>
      <c r="F67" s="1"/>
    </row>
    <row r="68" spans="1:6" s="2" customFormat="1" x14ac:dyDescent="0.2">
      <c r="A68" s="133" t="s">
        <v>169</v>
      </c>
      <c r="B68" s="116">
        <v>75.569999999999993</v>
      </c>
      <c r="C68" s="117" t="s">
        <v>131</v>
      </c>
      <c r="D68" s="117" t="s">
        <v>144</v>
      </c>
      <c r="E68" s="118" t="s">
        <v>145</v>
      </c>
      <c r="F68" s="1"/>
    </row>
    <row r="69" spans="1:6" s="2" customFormat="1" x14ac:dyDescent="0.2">
      <c r="A69" s="133" t="s">
        <v>170</v>
      </c>
      <c r="B69" s="116">
        <v>46.1</v>
      </c>
      <c r="C69" s="117" t="s">
        <v>131</v>
      </c>
      <c r="D69" s="117" t="s">
        <v>144</v>
      </c>
      <c r="E69" s="118" t="s">
        <v>145</v>
      </c>
      <c r="F69" s="1"/>
    </row>
    <row r="70" spans="1:6" s="2" customFormat="1" ht="25.5" x14ac:dyDescent="0.2">
      <c r="A70" s="133" t="s">
        <v>171</v>
      </c>
      <c r="B70" s="116">
        <v>147.47</v>
      </c>
      <c r="C70" s="117" t="s">
        <v>131</v>
      </c>
      <c r="D70" s="117" t="s">
        <v>144</v>
      </c>
      <c r="E70" s="118" t="s">
        <v>172</v>
      </c>
      <c r="F70" s="1"/>
    </row>
    <row r="71" spans="1:6" s="2" customFormat="1" x14ac:dyDescent="0.2">
      <c r="A71" s="133" t="s">
        <v>173</v>
      </c>
      <c r="B71" s="116">
        <v>62</v>
      </c>
      <c r="C71" s="117" t="s">
        <v>131</v>
      </c>
      <c r="D71" s="117" t="s">
        <v>144</v>
      </c>
      <c r="E71" s="118" t="s">
        <v>130</v>
      </c>
      <c r="F71" s="1"/>
    </row>
    <row r="72" spans="1:6" s="2" customFormat="1" ht="25.5" x14ac:dyDescent="0.2">
      <c r="A72" s="133" t="s">
        <v>174</v>
      </c>
      <c r="B72" s="116">
        <v>218.57999999999998</v>
      </c>
      <c r="C72" s="117" t="s">
        <v>131</v>
      </c>
      <c r="D72" s="117" t="s">
        <v>144</v>
      </c>
      <c r="E72" s="118" t="s">
        <v>172</v>
      </c>
      <c r="F72" s="1"/>
    </row>
    <row r="73" spans="1:6" s="2" customFormat="1" x14ac:dyDescent="0.2">
      <c r="A73" s="133" t="s">
        <v>175</v>
      </c>
      <c r="B73" s="116">
        <v>108.01</v>
      </c>
      <c r="C73" s="117" t="s">
        <v>131</v>
      </c>
      <c r="D73" s="117" t="s">
        <v>144</v>
      </c>
      <c r="E73" s="118" t="s">
        <v>134</v>
      </c>
      <c r="F73" s="1"/>
    </row>
    <row r="74" spans="1:6" s="2" customFormat="1" ht="25.5" x14ac:dyDescent="0.2">
      <c r="A74" s="133" t="s">
        <v>176</v>
      </c>
      <c r="B74" s="116">
        <v>111.52000000000001</v>
      </c>
      <c r="C74" s="117" t="s">
        <v>131</v>
      </c>
      <c r="D74" s="117" t="s">
        <v>144</v>
      </c>
      <c r="E74" s="118" t="s">
        <v>172</v>
      </c>
      <c r="F74" s="1"/>
    </row>
    <row r="75" spans="1:6" s="2" customFormat="1" x14ac:dyDescent="0.2">
      <c r="A75" s="133" t="s">
        <v>177</v>
      </c>
      <c r="B75" s="116">
        <v>34.870000000000005</v>
      </c>
      <c r="C75" s="117" t="s">
        <v>131</v>
      </c>
      <c r="D75" s="117" t="s">
        <v>144</v>
      </c>
      <c r="E75" s="118" t="s">
        <v>145</v>
      </c>
      <c r="F75" s="1"/>
    </row>
    <row r="76" spans="1:6" s="2" customFormat="1" x14ac:dyDescent="0.2">
      <c r="A76" s="115"/>
      <c r="B76" s="116"/>
      <c r="C76" s="117"/>
      <c r="D76" s="117"/>
      <c r="E76" s="118"/>
      <c r="F76" s="1"/>
    </row>
    <row r="77" spans="1:6" s="2" customFormat="1" x14ac:dyDescent="0.2">
      <c r="A77" s="115"/>
      <c r="B77" s="116"/>
      <c r="C77" s="117"/>
      <c r="D77" s="117"/>
      <c r="E77" s="118"/>
      <c r="F77" s="1"/>
    </row>
    <row r="78" spans="1:6" s="2" customFormat="1" x14ac:dyDescent="0.2">
      <c r="A78" s="115"/>
      <c r="B78" s="116"/>
      <c r="C78" s="117"/>
      <c r="D78" s="117"/>
      <c r="E78" s="118"/>
      <c r="F78" s="1"/>
    </row>
    <row r="79" spans="1:6" s="2" customFormat="1" x14ac:dyDescent="0.2">
      <c r="A79" s="115"/>
      <c r="B79" s="116"/>
      <c r="C79" s="117"/>
      <c r="D79" s="117"/>
      <c r="E79" s="118"/>
      <c r="F79" s="1"/>
    </row>
    <row r="80" spans="1:6" s="2" customFormat="1" x14ac:dyDescent="0.2">
      <c r="A80" s="115"/>
      <c r="B80" s="116"/>
      <c r="C80" s="117"/>
      <c r="D80" s="117"/>
      <c r="E80" s="118"/>
      <c r="F80" s="1"/>
    </row>
    <row r="81" spans="1:6" s="2" customFormat="1" x14ac:dyDescent="0.2">
      <c r="A81" s="115"/>
      <c r="B81" s="116"/>
      <c r="C81" s="117"/>
      <c r="D81" s="117"/>
      <c r="E81" s="118"/>
      <c r="F81" s="1"/>
    </row>
    <row r="82" spans="1:6" s="2" customFormat="1" hidden="1" x14ac:dyDescent="0.2">
      <c r="A82" s="93"/>
      <c r="B82" s="94"/>
      <c r="C82" s="95"/>
      <c r="D82" s="95"/>
      <c r="E82" s="96"/>
      <c r="F82" s="1"/>
    </row>
    <row r="83" spans="1:6" ht="19.5" customHeight="1" x14ac:dyDescent="0.2">
      <c r="A83" s="70" t="s">
        <v>178</v>
      </c>
      <c r="B83" s="71">
        <f>SUM(B48:B82)</f>
        <v>1862.2499999999995</v>
      </c>
      <c r="C83" s="126" t="str">
        <f>IF(SUBTOTAL(3,B48:B82)=SUBTOTAL(103,B48:B82),'Summary and sign-off'!$A$48,'Summary and sign-off'!$A$49)</f>
        <v>Check - there are no hidden rows with data</v>
      </c>
      <c r="D83" s="142" t="str">
        <f>IF('Summary and sign-off'!F57='Summary and sign-off'!F54,'Summary and sign-off'!A51,'Summary and sign-off'!A50)</f>
        <v>Check - each entry provides sufficient information</v>
      </c>
      <c r="E83" s="142"/>
      <c r="F83" s="17"/>
    </row>
    <row r="84" spans="1:6" ht="10.5" customHeight="1" x14ac:dyDescent="0.2">
      <c r="A84" s="17"/>
      <c r="B84" s="56"/>
      <c r="C84" s="19"/>
      <c r="D84" s="17"/>
      <c r="E84" s="17"/>
      <c r="F84" s="17"/>
    </row>
    <row r="85" spans="1:6" ht="34.5" customHeight="1" x14ac:dyDescent="0.2">
      <c r="A85" s="31" t="s">
        <v>179</v>
      </c>
      <c r="B85" s="57">
        <f>B22+B44+B83</f>
        <v>10129.549999999999</v>
      </c>
      <c r="C85" s="32"/>
      <c r="D85" s="32"/>
      <c r="E85" s="32"/>
      <c r="F85" s="17"/>
    </row>
    <row r="86" spans="1:6" x14ac:dyDescent="0.2">
      <c r="A86" s="17"/>
      <c r="B86" s="19"/>
      <c r="C86" s="17"/>
      <c r="D86" s="17"/>
      <c r="E86" s="17"/>
      <c r="F86" s="17"/>
    </row>
    <row r="87" spans="1:6" x14ac:dyDescent="0.2">
      <c r="A87" s="18" t="s">
        <v>74</v>
      </c>
      <c r="B87" s="19"/>
      <c r="C87" s="17"/>
      <c r="D87" s="17"/>
      <c r="E87" s="17"/>
      <c r="F87" s="17"/>
    </row>
    <row r="88" spans="1:6" ht="12.6" customHeight="1" x14ac:dyDescent="0.2">
      <c r="A88" s="20" t="s">
        <v>180</v>
      </c>
      <c r="F88" s="17"/>
    </row>
    <row r="89" spans="1:6" ht="12.95" customHeight="1" x14ac:dyDescent="0.2">
      <c r="A89" s="20" t="s">
        <v>181</v>
      </c>
      <c r="B89" s="17"/>
      <c r="D89" s="17"/>
      <c r="F89" s="17"/>
    </row>
    <row r="90" spans="1:6" x14ac:dyDescent="0.2">
      <c r="A90" s="20" t="s">
        <v>182</v>
      </c>
      <c r="F90" s="17"/>
    </row>
    <row r="91" spans="1:6" x14ac:dyDescent="0.2">
      <c r="A91" s="20" t="s">
        <v>80</v>
      </c>
      <c r="B91" s="19"/>
      <c r="C91" s="17"/>
      <c r="D91" s="17"/>
      <c r="E91" s="17"/>
      <c r="F91" s="17"/>
    </row>
    <row r="92" spans="1:6" ht="12.95" customHeight="1" x14ac:dyDescent="0.2">
      <c r="A92" s="20" t="s">
        <v>183</v>
      </c>
      <c r="B92" s="17"/>
      <c r="D92" s="17"/>
      <c r="F92" s="17"/>
    </row>
    <row r="93" spans="1:6" x14ac:dyDescent="0.2">
      <c r="A93" s="20" t="s">
        <v>184</v>
      </c>
      <c r="F93" s="17"/>
    </row>
    <row r="94" spans="1:6" x14ac:dyDescent="0.2">
      <c r="A94" s="20" t="s">
        <v>185</v>
      </c>
      <c r="B94" s="20"/>
      <c r="C94" s="20"/>
      <c r="D94" s="20"/>
      <c r="F94" s="17"/>
    </row>
    <row r="95" spans="1:6" x14ac:dyDescent="0.2">
      <c r="A95" s="26"/>
      <c r="B95" s="17"/>
      <c r="C95" s="17"/>
      <c r="D95" s="17"/>
      <c r="E95" s="17"/>
      <c r="F95" s="17"/>
    </row>
    <row r="96" spans="1:6" hidden="1" x14ac:dyDescent="0.2">
      <c r="A96" s="26"/>
      <c r="B96" s="17"/>
      <c r="C96" s="17"/>
      <c r="D96" s="17"/>
      <c r="E96" s="17"/>
      <c r="F96" s="17"/>
    </row>
    <row r="97" spans="1:6" x14ac:dyDescent="0.2"/>
    <row r="99" spans="1:6" x14ac:dyDescent="0.2"/>
    <row r="101" spans="1:6" ht="12.75" hidden="1" customHeight="1" x14ac:dyDescent="0.2"/>
    <row r="104" spans="1:6" hidden="1" x14ac:dyDescent="0.2">
      <c r="A104" s="26"/>
      <c r="B104" s="17"/>
      <c r="C104" s="17"/>
      <c r="D104" s="17"/>
      <c r="E104" s="17"/>
      <c r="F104" s="17"/>
    </row>
    <row r="105" spans="1:6" hidden="1" x14ac:dyDescent="0.2">
      <c r="A105" s="26"/>
      <c r="B105" s="17"/>
      <c r="C105" s="17"/>
      <c r="D105" s="17"/>
      <c r="E105" s="17"/>
      <c r="F105" s="17"/>
    </row>
    <row r="106" spans="1:6" hidden="1" x14ac:dyDescent="0.2">
      <c r="A106" s="26"/>
      <c r="B106" s="17"/>
      <c r="C106" s="17"/>
      <c r="D106" s="17"/>
      <c r="E106" s="17"/>
      <c r="F106" s="17"/>
    </row>
    <row r="107" spans="1:6" hidden="1" x14ac:dyDescent="0.2">
      <c r="A107" s="26"/>
      <c r="B107" s="17"/>
      <c r="C107" s="17"/>
      <c r="D107" s="17"/>
      <c r="E107" s="17"/>
      <c r="F107" s="17"/>
    </row>
    <row r="108" spans="1:6" hidden="1" x14ac:dyDescent="0.2">
      <c r="A108" s="26"/>
      <c r="B108" s="17"/>
      <c r="C108" s="17"/>
      <c r="D108" s="17"/>
      <c r="E108" s="17"/>
      <c r="F108" s="17"/>
    </row>
  </sheetData>
  <sheetProtection sheet="1" formatCells="0" formatRows="0" insertColumns="0" insertRows="0" deleteRows="0"/>
  <mergeCells count="15">
    <mergeCell ref="B7:E7"/>
    <mergeCell ref="B5:E5"/>
    <mergeCell ref="D83:E83"/>
    <mergeCell ref="A1:E1"/>
    <mergeCell ref="A24:E24"/>
    <mergeCell ref="A46:E46"/>
    <mergeCell ref="B2:E2"/>
    <mergeCell ref="B3:E3"/>
    <mergeCell ref="B4:E4"/>
    <mergeCell ref="A8:E8"/>
    <mergeCell ref="A9:E9"/>
    <mergeCell ref="B6:E6"/>
    <mergeCell ref="D22:E22"/>
    <mergeCell ref="D44:E44"/>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A34 A42:A43 A12 A21 A48:A73 A8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7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37 A16 A13 A15 A17 A18 A19 A20 A35 A36 A38 A39 A40 A41 A74 A75 A76 A77 A78 A79 A80 A81"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B26:B43 B48:B82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3" zoomScaleNormal="100" workbookViewId="0">
      <selection activeCell="C21" sqref="C2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3" t="s">
        <v>111</v>
      </c>
      <c r="B1" s="143"/>
      <c r="C1" s="143"/>
      <c r="D1" s="143"/>
      <c r="E1" s="143"/>
    </row>
    <row r="2" spans="1:6" ht="21" customHeight="1" x14ac:dyDescent="0.2">
      <c r="A2" s="3" t="s">
        <v>112</v>
      </c>
      <c r="B2" s="141" t="str">
        <f>'Summary and sign-off'!B2:F2</f>
        <v>Water Services Authority - Taumata Arowai</v>
      </c>
      <c r="C2" s="141"/>
      <c r="D2" s="141"/>
      <c r="E2" s="141"/>
    </row>
    <row r="3" spans="1:6" ht="31.5" x14ac:dyDescent="0.2">
      <c r="A3" s="3" t="s">
        <v>113</v>
      </c>
      <c r="B3" s="141" t="str">
        <f>'Summary and sign-off'!B3:F3</f>
        <v>Allan Prangnell</v>
      </c>
      <c r="C3" s="141"/>
      <c r="D3" s="141"/>
      <c r="E3" s="141"/>
    </row>
    <row r="4" spans="1:6" ht="21" customHeight="1" x14ac:dyDescent="0.2">
      <c r="A4" s="3" t="s">
        <v>114</v>
      </c>
      <c r="B4" s="141">
        <f>'Summary and sign-off'!B4:F4</f>
        <v>45474</v>
      </c>
      <c r="C4" s="141"/>
      <c r="D4" s="141"/>
      <c r="E4" s="141"/>
    </row>
    <row r="5" spans="1:6" ht="21" customHeight="1" x14ac:dyDescent="0.2">
      <c r="A5" s="3" t="s">
        <v>115</v>
      </c>
      <c r="B5" s="141">
        <f>'Summary and sign-off'!B5:F5</f>
        <v>45838</v>
      </c>
      <c r="C5" s="141"/>
      <c r="D5" s="141"/>
      <c r="E5" s="141"/>
    </row>
    <row r="6" spans="1:6" ht="21" customHeight="1" x14ac:dyDescent="0.2">
      <c r="A6" s="3" t="s">
        <v>116</v>
      </c>
      <c r="B6" s="136" t="s">
        <v>82</v>
      </c>
      <c r="C6" s="136"/>
      <c r="D6" s="136"/>
      <c r="E6" s="136"/>
    </row>
    <row r="7" spans="1:6" ht="21" customHeight="1" x14ac:dyDescent="0.2">
      <c r="A7" s="3" t="s">
        <v>56</v>
      </c>
      <c r="B7" s="136" t="s">
        <v>84</v>
      </c>
      <c r="C7" s="136"/>
      <c r="D7" s="136"/>
      <c r="E7" s="136"/>
    </row>
    <row r="8" spans="1:6" ht="35.25" customHeight="1" x14ac:dyDescent="0.25">
      <c r="A8" s="152" t="s">
        <v>186</v>
      </c>
      <c r="B8" s="152"/>
      <c r="C8" s="153"/>
      <c r="D8" s="153"/>
      <c r="E8" s="153"/>
      <c r="F8" s="27"/>
    </row>
    <row r="9" spans="1:6" ht="35.25" customHeight="1" x14ac:dyDescent="0.25">
      <c r="A9" s="150" t="s">
        <v>187</v>
      </c>
      <c r="B9" s="151"/>
      <c r="C9" s="151"/>
      <c r="D9" s="151"/>
      <c r="E9" s="151"/>
      <c r="F9" s="27"/>
    </row>
    <row r="10" spans="1:6" ht="27" customHeight="1" x14ac:dyDescent="0.2">
      <c r="A10" s="24" t="s">
        <v>188</v>
      </c>
      <c r="B10" s="24" t="s">
        <v>63</v>
      </c>
      <c r="C10" s="24" t="s">
        <v>189</v>
      </c>
      <c r="D10" s="24" t="s">
        <v>190</v>
      </c>
      <c r="E10" s="24" t="s">
        <v>124</v>
      </c>
      <c r="F10" s="20"/>
    </row>
    <row r="11" spans="1:6" s="2" customFormat="1" x14ac:dyDescent="0.2">
      <c r="A11" s="134">
        <v>45474</v>
      </c>
      <c r="B11" s="116">
        <v>14.92</v>
      </c>
      <c r="C11" s="120" t="s">
        <v>191</v>
      </c>
      <c r="D11" s="120" t="s">
        <v>192</v>
      </c>
      <c r="E11" s="121" t="s">
        <v>145</v>
      </c>
    </row>
    <row r="12" spans="1:6" s="2" customFormat="1" x14ac:dyDescent="0.2">
      <c r="A12" s="133">
        <v>45525</v>
      </c>
      <c r="B12" s="116">
        <v>58.87</v>
      </c>
      <c r="C12" s="120" t="s">
        <v>193</v>
      </c>
      <c r="D12" s="120" t="s">
        <v>194</v>
      </c>
      <c r="E12" s="121" t="s">
        <v>145</v>
      </c>
    </row>
    <row r="13" spans="1:6" s="2" customFormat="1" x14ac:dyDescent="0.2">
      <c r="A13" s="133">
        <v>45526</v>
      </c>
      <c r="B13" s="116">
        <v>30.78</v>
      </c>
      <c r="C13" s="120" t="s">
        <v>193</v>
      </c>
      <c r="D13" s="120" t="s">
        <v>194</v>
      </c>
      <c r="E13" s="121" t="s">
        <v>145</v>
      </c>
    </row>
    <row r="14" spans="1:6" s="2" customFormat="1" x14ac:dyDescent="0.2">
      <c r="A14" s="133">
        <v>45527</v>
      </c>
      <c r="B14" s="116">
        <v>56.22</v>
      </c>
      <c r="C14" s="120" t="s">
        <v>193</v>
      </c>
      <c r="D14" s="120" t="s">
        <v>195</v>
      </c>
      <c r="E14" s="121" t="s">
        <v>145</v>
      </c>
    </row>
    <row r="15" spans="1:6" s="2" customFormat="1" x14ac:dyDescent="0.2">
      <c r="A15" s="133">
        <v>45536</v>
      </c>
      <c r="B15" s="116">
        <v>31.93</v>
      </c>
      <c r="C15" s="120" t="s">
        <v>191</v>
      </c>
      <c r="D15" s="120" t="s">
        <v>196</v>
      </c>
      <c r="E15" s="121" t="s">
        <v>197</v>
      </c>
    </row>
    <row r="16" spans="1:6" s="2" customFormat="1" x14ac:dyDescent="0.2">
      <c r="A16" s="133">
        <v>45537</v>
      </c>
      <c r="B16" s="116">
        <v>66.930000000000007</v>
      </c>
      <c r="C16" s="120" t="s">
        <v>191</v>
      </c>
      <c r="D16" s="120" t="s">
        <v>198</v>
      </c>
      <c r="E16" s="121" t="s">
        <v>197</v>
      </c>
    </row>
    <row r="17" spans="1:6" s="2" customFormat="1" x14ac:dyDescent="0.2">
      <c r="A17" s="133">
        <v>45624</v>
      </c>
      <c r="B17" s="116">
        <v>60</v>
      </c>
      <c r="C17" s="120" t="s">
        <v>191</v>
      </c>
      <c r="D17" s="120" t="s">
        <v>196</v>
      </c>
      <c r="E17" s="121" t="s">
        <v>145</v>
      </c>
    </row>
    <row r="18" spans="1:6" s="2" customFormat="1" x14ac:dyDescent="0.2">
      <c r="A18" s="133">
        <v>45720</v>
      </c>
      <c r="B18" s="116">
        <v>25.65</v>
      </c>
      <c r="C18" s="120" t="s">
        <v>131</v>
      </c>
      <c r="D18" s="120" t="s">
        <v>195</v>
      </c>
      <c r="E18" s="121" t="s">
        <v>130</v>
      </c>
    </row>
    <row r="19" spans="1:6" s="2" customFormat="1" x14ac:dyDescent="0.2">
      <c r="A19" s="133">
        <v>45737</v>
      </c>
      <c r="B19" s="116">
        <v>30</v>
      </c>
      <c r="C19" s="120" t="s">
        <v>191</v>
      </c>
      <c r="D19" s="120" t="s">
        <v>195</v>
      </c>
      <c r="E19" s="121" t="s">
        <v>138</v>
      </c>
    </row>
    <row r="20" spans="1:6" s="2" customFormat="1" x14ac:dyDescent="0.2">
      <c r="A20" s="133"/>
      <c r="B20" s="116"/>
      <c r="C20" s="120"/>
      <c r="D20" s="120"/>
      <c r="E20" s="121"/>
    </row>
    <row r="21" spans="1:6" s="2" customFormat="1" x14ac:dyDescent="0.2">
      <c r="A21" s="133"/>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t="11.25" hidden="1" customHeight="1" x14ac:dyDescent="0.2">
      <c r="A24" s="97"/>
      <c r="B24" s="94"/>
      <c r="C24" s="98"/>
      <c r="D24" s="98"/>
      <c r="E24" s="99"/>
    </row>
    <row r="25" spans="1:6" ht="34.5" customHeight="1" x14ac:dyDescent="0.2">
      <c r="A25" s="52" t="s">
        <v>199</v>
      </c>
      <c r="B25" s="61">
        <f>SUM(B11:B24)</f>
        <v>375.29999999999995</v>
      </c>
      <c r="C25" s="69" t="str">
        <f>IF(SUBTOTAL(3,B11:B24)=SUBTOTAL(103,B11:B24),'Summary and sign-off'!$A$48,'Summary and sign-off'!$A$49)</f>
        <v>Check - there are no hidden rows with data</v>
      </c>
      <c r="D25" s="142" t="str">
        <f>IF('Summary and sign-off'!F58='Summary and sign-off'!F54,'Summary and sign-off'!A51,'Summary and sign-off'!A50)</f>
        <v>Check - each entry provides sufficient information</v>
      </c>
      <c r="E25" s="142"/>
      <c r="F25" s="2"/>
    </row>
    <row r="26" spans="1:6" x14ac:dyDescent="0.2">
      <c r="A26" s="18"/>
      <c r="B26" s="17"/>
      <c r="C26" s="17"/>
      <c r="D26" s="17"/>
      <c r="E26" s="17"/>
    </row>
    <row r="27" spans="1:6" x14ac:dyDescent="0.2">
      <c r="A27" s="18" t="s">
        <v>74</v>
      </c>
      <c r="B27" s="19"/>
      <c r="C27" s="17"/>
      <c r="D27" s="17"/>
      <c r="E27" s="17"/>
    </row>
    <row r="28" spans="1:6" ht="12.75" customHeight="1" x14ac:dyDescent="0.2">
      <c r="A28" s="20" t="s">
        <v>200</v>
      </c>
      <c r="B28" s="20"/>
      <c r="C28" s="20"/>
      <c r="D28" s="20"/>
      <c r="E28" s="20"/>
    </row>
    <row r="29" spans="1:6" x14ac:dyDescent="0.2">
      <c r="A29" s="20" t="s">
        <v>201</v>
      </c>
      <c r="B29" s="20"/>
      <c r="C29" s="28"/>
      <c r="D29" s="28"/>
      <c r="E29" s="28"/>
    </row>
    <row r="30" spans="1:6" x14ac:dyDescent="0.2">
      <c r="A30" s="20" t="s">
        <v>80</v>
      </c>
      <c r="B30" s="19"/>
      <c r="C30" s="17"/>
      <c r="D30" s="17"/>
      <c r="E30" s="17"/>
      <c r="F30" s="17"/>
    </row>
    <row r="31" spans="1:6" x14ac:dyDescent="0.2">
      <c r="A31" s="20" t="s">
        <v>202</v>
      </c>
      <c r="B31" s="20"/>
      <c r="C31" s="28"/>
      <c r="D31" s="28"/>
      <c r="E31" s="28"/>
    </row>
    <row r="32" spans="1:6" ht="12.75" customHeight="1" x14ac:dyDescent="0.2">
      <c r="A32" s="20" t="s">
        <v>203</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C18" sqref="C18"/>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3" t="s">
        <v>111</v>
      </c>
      <c r="B1" s="143"/>
      <c r="C1" s="143"/>
      <c r="D1" s="143"/>
      <c r="E1" s="143"/>
    </row>
    <row r="2" spans="1:6" ht="21" customHeight="1" x14ac:dyDescent="0.2">
      <c r="A2" s="3" t="s">
        <v>112</v>
      </c>
      <c r="B2" s="141" t="str">
        <f>'Summary and sign-off'!B2:F2</f>
        <v>Water Services Authority - Taumata Arowai</v>
      </c>
      <c r="C2" s="141"/>
      <c r="D2" s="141"/>
      <c r="E2" s="141"/>
    </row>
    <row r="3" spans="1:6" ht="31.5" x14ac:dyDescent="0.2">
      <c r="A3" s="3" t="s">
        <v>204</v>
      </c>
      <c r="B3" s="141" t="str">
        <f>'Summary and sign-off'!B3:F3</f>
        <v>Allan Prangnell</v>
      </c>
      <c r="C3" s="141"/>
      <c r="D3" s="141"/>
      <c r="E3" s="141"/>
    </row>
    <row r="4" spans="1:6" ht="21" customHeight="1" x14ac:dyDescent="0.2">
      <c r="A4" s="3" t="s">
        <v>114</v>
      </c>
      <c r="B4" s="141">
        <f>'Summary and sign-off'!B4:F4</f>
        <v>45474</v>
      </c>
      <c r="C4" s="141"/>
      <c r="D4" s="141"/>
      <c r="E4" s="141"/>
    </row>
    <row r="5" spans="1:6" ht="21" customHeight="1" x14ac:dyDescent="0.2">
      <c r="A5" s="3" t="s">
        <v>115</v>
      </c>
      <c r="B5" s="141">
        <f>'Summary and sign-off'!B5:F5</f>
        <v>45838</v>
      </c>
      <c r="C5" s="141"/>
      <c r="D5" s="141"/>
      <c r="E5" s="141"/>
    </row>
    <row r="6" spans="1:6" ht="21" customHeight="1" x14ac:dyDescent="0.2">
      <c r="A6" s="3" t="s">
        <v>116</v>
      </c>
      <c r="B6" s="136" t="s">
        <v>82</v>
      </c>
      <c r="C6" s="136"/>
      <c r="D6" s="136"/>
      <c r="E6" s="136"/>
      <c r="F6" s="23"/>
    </row>
    <row r="7" spans="1:6" ht="21" customHeight="1" x14ac:dyDescent="0.2">
      <c r="A7" s="3" t="s">
        <v>56</v>
      </c>
      <c r="B7" s="136" t="s">
        <v>84</v>
      </c>
      <c r="C7" s="136"/>
      <c r="D7" s="136"/>
      <c r="E7" s="136"/>
      <c r="F7" s="23"/>
    </row>
    <row r="8" spans="1:6" ht="35.25" customHeight="1" x14ac:dyDescent="0.2">
      <c r="A8" s="146" t="s">
        <v>205</v>
      </c>
      <c r="B8" s="146"/>
      <c r="C8" s="153"/>
      <c r="D8" s="153"/>
      <c r="E8" s="153"/>
    </row>
    <row r="9" spans="1:6" ht="35.25" customHeight="1" x14ac:dyDescent="0.2">
      <c r="A9" s="154" t="s">
        <v>206</v>
      </c>
      <c r="B9" s="155"/>
      <c r="C9" s="155"/>
      <c r="D9" s="155"/>
      <c r="E9" s="155"/>
    </row>
    <row r="10" spans="1:6" ht="27" customHeight="1" x14ac:dyDescent="0.2">
      <c r="A10" s="24" t="s">
        <v>120</v>
      </c>
      <c r="B10" s="24" t="s">
        <v>63</v>
      </c>
      <c r="C10" s="24" t="s">
        <v>207</v>
      </c>
      <c r="D10" s="24" t="s">
        <v>208</v>
      </c>
      <c r="E10" s="24" t="s">
        <v>124</v>
      </c>
      <c r="F10" s="20"/>
    </row>
    <row r="11" spans="1:6" s="2" customFormat="1" hidden="1" x14ac:dyDescent="0.2">
      <c r="A11" s="97"/>
      <c r="B11" s="94"/>
      <c r="C11" s="98"/>
      <c r="D11" s="98"/>
      <c r="E11" s="99"/>
    </row>
    <row r="12" spans="1:6" s="2" customFormat="1" x14ac:dyDescent="0.2">
      <c r="A12" s="133" t="s">
        <v>209</v>
      </c>
      <c r="B12" s="116">
        <v>2165</v>
      </c>
      <c r="C12" s="120" t="s">
        <v>147</v>
      </c>
      <c r="D12" s="120" t="s">
        <v>210</v>
      </c>
      <c r="E12" s="121" t="s">
        <v>145</v>
      </c>
    </row>
    <row r="13" spans="1:6" s="2" customFormat="1" x14ac:dyDescent="0.2">
      <c r="A13" s="133" t="s">
        <v>211</v>
      </c>
      <c r="B13" s="116">
        <v>302.38</v>
      </c>
      <c r="C13" s="120" t="s">
        <v>128</v>
      </c>
      <c r="D13" s="120" t="s">
        <v>210</v>
      </c>
      <c r="E13" s="121" t="s">
        <v>130</v>
      </c>
    </row>
    <row r="14" spans="1:6" s="2" customFormat="1" x14ac:dyDescent="0.2">
      <c r="A14" s="133" t="s">
        <v>212</v>
      </c>
      <c r="B14" s="116">
        <v>1650.52</v>
      </c>
      <c r="C14" s="120" t="s">
        <v>135</v>
      </c>
      <c r="D14" s="120" t="s">
        <v>210</v>
      </c>
      <c r="E14" s="121" t="s">
        <v>130</v>
      </c>
    </row>
    <row r="15" spans="1:6" s="2" customFormat="1" x14ac:dyDescent="0.2">
      <c r="A15" s="133">
        <v>45700</v>
      </c>
      <c r="B15" s="116">
        <v>350</v>
      </c>
      <c r="C15" s="120" t="s">
        <v>213</v>
      </c>
      <c r="D15" s="120" t="s">
        <v>214</v>
      </c>
      <c r="E15" s="121" t="s">
        <v>145</v>
      </c>
    </row>
    <row r="16" spans="1:6" s="2" customFormat="1" x14ac:dyDescent="0.2">
      <c r="A16" s="133">
        <v>45744</v>
      </c>
      <c r="B16" s="116">
        <v>475</v>
      </c>
      <c r="C16" s="120" t="s">
        <v>213</v>
      </c>
      <c r="D16" s="120" t="s">
        <v>214</v>
      </c>
      <c r="E16" s="121" t="s">
        <v>145</v>
      </c>
    </row>
    <row r="17" spans="1:6" s="2" customFormat="1" x14ac:dyDescent="0.2">
      <c r="A17" s="133" t="s">
        <v>215</v>
      </c>
      <c r="B17" s="116">
        <v>538.18000000000006</v>
      </c>
      <c r="C17" s="120" t="s">
        <v>216</v>
      </c>
      <c r="D17" s="120" t="s">
        <v>217</v>
      </c>
      <c r="E17" s="121" t="s">
        <v>145</v>
      </c>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idden="1" x14ac:dyDescent="0.2">
      <c r="A24" s="97"/>
      <c r="B24" s="94"/>
      <c r="C24" s="98"/>
      <c r="D24" s="98"/>
      <c r="E24" s="99"/>
    </row>
    <row r="25" spans="1:6" ht="34.5" customHeight="1" x14ac:dyDescent="0.2">
      <c r="A25" s="52" t="s">
        <v>218</v>
      </c>
      <c r="B25" s="61">
        <f>SUM(B11:B24)</f>
        <v>5481.08</v>
      </c>
      <c r="C25" s="69" t="str">
        <f>IF(SUBTOTAL(3,B11:B24)=SUBTOTAL(103,B11:B24),'Summary and sign-off'!$A$48,'Summary and sign-off'!$A$49)</f>
        <v>Check - there are no hidden rows with data</v>
      </c>
      <c r="D25" s="142" t="str">
        <f>IF('Summary and sign-off'!F59='Summary and sign-off'!F54,'Summary and sign-off'!A51,'Summary and sign-off'!A50)</f>
        <v>Check - each entry provides sufficient information</v>
      </c>
      <c r="E25" s="142"/>
    </row>
    <row r="26" spans="1:6" ht="14.1" customHeight="1" x14ac:dyDescent="0.2">
      <c r="B26" s="17"/>
      <c r="C26" s="17"/>
      <c r="D26" s="17"/>
      <c r="E26" s="17"/>
    </row>
    <row r="27" spans="1:6" x14ac:dyDescent="0.2">
      <c r="A27" s="18" t="s">
        <v>219</v>
      </c>
      <c r="B27" s="17"/>
      <c r="C27" s="17"/>
      <c r="D27" s="17"/>
      <c r="E27" s="17"/>
    </row>
    <row r="28" spans="1:6" ht="12.6" customHeight="1" x14ac:dyDescent="0.2">
      <c r="A28" s="20" t="s">
        <v>180</v>
      </c>
      <c r="B28" s="17"/>
      <c r="C28" s="17"/>
      <c r="D28" s="17"/>
      <c r="E28" s="17"/>
    </row>
    <row r="29" spans="1:6" x14ac:dyDescent="0.2">
      <c r="A29" s="20" t="s">
        <v>80</v>
      </c>
      <c r="B29" s="19"/>
      <c r="C29" s="17"/>
      <c r="D29" s="17"/>
      <c r="E29" s="17"/>
      <c r="F29" s="17"/>
    </row>
    <row r="30" spans="1:6" x14ac:dyDescent="0.2">
      <c r="A30" s="20" t="s">
        <v>202</v>
      </c>
      <c r="C30" s="17"/>
      <c r="D30" s="17"/>
      <c r="E30" s="17"/>
      <c r="F30" s="17"/>
    </row>
    <row r="31" spans="1:6" ht="12.75" customHeight="1" x14ac:dyDescent="0.2">
      <c r="A31" s="20" t="s">
        <v>203</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G7" sqref="G7"/>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3" t="s">
        <v>220</v>
      </c>
      <c r="B1" s="143"/>
      <c r="C1" s="143"/>
      <c r="D1" s="143"/>
      <c r="E1" s="143"/>
      <c r="F1" s="143"/>
    </row>
    <row r="2" spans="1:6" ht="21" customHeight="1" x14ac:dyDescent="0.2">
      <c r="A2" s="3" t="s">
        <v>112</v>
      </c>
      <c r="B2" s="141" t="str">
        <f>'Summary and sign-off'!B2:F2</f>
        <v>Water Services Authority - Taumata Arowai</v>
      </c>
      <c r="C2" s="141"/>
      <c r="D2" s="141"/>
      <c r="E2" s="141"/>
      <c r="F2" s="141"/>
    </row>
    <row r="3" spans="1:6" ht="31.5" x14ac:dyDescent="0.2">
      <c r="A3" s="3" t="s">
        <v>113</v>
      </c>
      <c r="B3" s="141" t="str">
        <f>'Summary and sign-off'!B3:F3</f>
        <v>Allan Prangnell</v>
      </c>
      <c r="C3" s="141"/>
      <c r="D3" s="141"/>
      <c r="E3" s="141"/>
      <c r="F3" s="141"/>
    </row>
    <row r="4" spans="1:6" ht="21" customHeight="1" x14ac:dyDescent="0.2">
      <c r="A4" s="3" t="s">
        <v>114</v>
      </c>
      <c r="B4" s="141">
        <f>'Summary and sign-off'!B4:F4</f>
        <v>45474</v>
      </c>
      <c r="C4" s="141"/>
      <c r="D4" s="141"/>
      <c r="E4" s="141"/>
      <c r="F4" s="141"/>
    </row>
    <row r="5" spans="1:6" ht="21" customHeight="1" x14ac:dyDescent="0.2">
      <c r="A5" s="3" t="s">
        <v>115</v>
      </c>
      <c r="B5" s="141">
        <f>'Summary and sign-off'!B5:F5</f>
        <v>45838</v>
      </c>
      <c r="C5" s="141"/>
      <c r="D5" s="141"/>
      <c r="E5" s="141"/>
      <c r="F5" s="141"/>
    </row>
    <row r="6" spans="1:6" ht="21" customHeight="1" x14ac:dyDescent="0.2">
      <c r="A6" s="3" t="s">
        <v>221</v>
      </c>
      <c r="B6" s="136" t="s">
        <v>82</v>
      </c>
      <c r="C6" s="136"/>
      <c r="D6" s="136"/>
      <c r="E6" s="136"/>
      <c r="F6" s="136"/>
    </row>
    <row r="7" spans="1:6" ht="21" customHeight="1" x14ac:dyDescent="0.2">
      <c r="A7" s="3" t="s">
        <v>56</v>
      </c>
      <c r="B7" s="136" t="s">
        <v>84</v>
      </c>
      <c r="C7" s="136"/>
      <c r="D7" s="136"/>
      <c r="E7" s="136"/>
      <c r="F7" s="136"/>
    </row>
    <row r="8" spans="1:6" ht="36" customHeight="1" x14ac:dyDescent="0.2">
      <c r="A8" s="146" t="s">
        <v>222</v>
      </c>
      <c r="B8" s="146"/>
      <c r="C8" s="146"/>
      <c r="D8" s="146"/>
      <c r="E8" s="146"/>
      <c r="F8" s="146"/>
    </row>
    <row r="9" spans="1:6" ht="36" customHeight="1" x14ac:dyDescent="0.2">
      <c r="A9" s="154" t="s">
        <v>223</v>
      </c>
      <c r="B9" s="155"/>
      <c r="C9" s="155"/>
      <c r="D9" s="155"/>
      <c r="E9" s="155"/>
      <c r="F9" s="155"/>
    </row>
    <row r="10" spans="1:6" ht="39" customHeight="1" x14ac:dyDescent="0.2">
      <c r="A10" s="24" t="s">
        <v>120</v>
      </c>
      <c r="B10" s="110" t="s">
        <v>224</v>
      </c>
      <c r="C10" s="110" t="s">
        <v>225</v>
      </c>
      <c r="D10" s="110" t="s">
        <v>226</v>
      </c>
      <c r="E10" s="110" t="s">
        <v>227</v>
      </c>
      <c r="F10" s="110" t="s">
        <v>228</v>
      </c>
    </row>
    <row r="11" spans="1:6" s="2" customFormat="1" x14ac:dyDescent="0.2">
      <c r="A11" s="115"/>
      <c r="B11" s="120"/>
      <c r="C11" s="123"/>
      <c r="D11" s="120"/>
      <c r="E11" s="124"/>
      <c r="F11" s="121"/>
    </row>
    <row r="12" spans="1:6" s="2" customFormat="1" x14ac:dyDescent="0.2">
      <c r="A12" s="115"/>
      <c r="B12" s="122"/>
      <c r="C12" s="123"/>
      <c r="D12" s="122"/>
      <c r="E12" s="124"/>
      <c r="F12" s="125"/>
    </row>
    <row r="13" spans="1:6" s="2" customFormat="1" x14ac:dyDescent="0.2">
      <c r="A13" s="115"/>
      <c r="B13" s="122"/>
      <c r="C13" s="123"/>
      <c r="D13" s="122"/>
      <c r="E13" s="124"/>
      <c r="F13" s="125"/>
    </row>
    <row r="14" spans="1:6" s="2" customFormat="1" x14ac:dyDescent="0.2">
      <c r="A14" s="115"/>
      <c r="B14" s="122"/>
      <c r="C14" s="123"/>
      <c r="D14" s="122"/>
      <c r="E14" s="124"/>
      <c r="F14" s="125"/>
    </row>
    <row r="15" spans="1:6" s="2" customFormat="1" x14ac:dyDescent="0.2">
      <c r="A15" s="115"/>
      <c r="B15" s="122"/>
      <c r="C15" s="123"/>
      <c r="D15" s="122"/>
      <c r="E15" s="124"/>
      <c r="F15" s="125"/>
    </row>
    <row r="16" spans="1:6" s="2" customFormat="1" x14ac:dyDescent="0.2">
      <c r="A16" s="115"/>
      <c r="B16" s="122"/>
      <c r="C16" s="123"/>
      <c r="D16" s="122"/>
      <c r="E16" s="124"/>
      <c r="F16" s="125"/>
    </row>
    <row r="17" spans="1:7" s="2" customFormat="1" x14ac:dyDescent="0.2">
      <c r="A17" s="115"/>
      <c r="B17" s="122"/>
      <c r="C17" s="123"/>
      <c r="D17" s="122"/>
      <c r="E17" s="124"/>
      <c r="F17" s="125"/>
    </row>
    <row r="18" spans="1:7" s="2" customFormat="1" x14ac:dyDescent="0.2">
      <c r="A18" s="115"/>
      <c r="B18" s="122"/>
      <c r="C18" s="123"/>
      <c r="D18" s="122"/>
      <c r="E18" s="124"/>
      <c r="F18" s="125"/>
    </row>
    <row r="19" spans="1:7" s="2" customFormat="1" x14ac:dyDescent="0.2">
      <c r="A19" s="115"/>
      <c r="B19" s="122"/>
      <c r="C19" s="123"/>
      <c r="D19" s="122"/>
      <c r="E19" s="124"/>
      <c r="F19" s="125"/>
    </row>
    <row r="20" spans="1:7" s="2" customFormat="1" x14ac:dyDescent="0.2">
      <c r="A20" s="115"/>
      <c r="B20" s="122"/>
      <c r="C20" s="123"/>
      <c r="D20" s="122"/>
      <c r="E20" s="124"/>
      <c r="F20" s="125"/>
    </row>
    <row r="21" spans="1:7" s="2" customFormat="1" x14ac:dyDescent="0.2">
      <c r="A21" s="115"/>
      <c r="B21" s="122"/>
      <c r="C21" s="123"/>
      <c r="D21" s="122"/>
      <c r="E21" s="124"/>
      <c r="F21" s="125"/>
    </row>
    <row r="22" spans="1:7" s="2" customFormat="1" x14ac:dyDescent="0.2">
      <c r="A22" s="115"/>
      <c r="B22" s="122"/>
      <c r="C22" s="123"/>
      <c r="D22" s="122"/>
      <c r="E22" s="124"/>
      <c r="F22" s="125"/>
    </row>
    <row r="23" spans="1:7" s="2" customFormat="1" x14ac:dyDescent="0.2">
      <c r="A23" s="115"/>
      <c r="B23" s="122"/>
      <c r="C23" s="123"/>
      <c r="D23" s="122"/>
      <c r="E23" s="124"/>
      <c r="F23" s="125"/>
    </row>
    <row r="24" spans="1:7" s="2" customFormat="1" hidden="1" x14ac:dyDescent="0.2">
      <c r="A24" s="93"/>
      <c r="B24" s="98"/>
      <c r="C24" s="100"/>
      <c r="D24" s="98"/>
      <c r="E24" s="101"/>
      <c r="F24" s="99"/>
    </row>
    <row r="25" spans="1:7" ht="34.5" customHeight="1" x14ac:dyDescent="0.2">
      <c r="A25" s="111" t="s">
        <v>229</v>
      </c>
      <c r="B25" s="112" t="s">
        <v>230</v>
      </c>
      <c r="C25" s="113">
        <f>C26+C27</f>
        <v>0</v>
      </c>
      <c r="D25" s="114" t="str">
        <f>IF(SUBTOTAL(3,C11:C24)=SUBTOTAL(103,C11:C24),'Summary and sign-off'!$A$48,'Summary and sign-off'!$A$49)</f>
        <v>Check - there are no hidden rows with data</v>
      </c>
      <c r="E25" s="142" t="str">
        <f>IF('Summary and sign-off'!F60='Summary and sign-off'!F54,'Summary and sign-off'!A52,'Summary and sign-off'!A50)</f>
        <v>Check - each entry provides sufficient information</v>
      </c>
      <c r="F25" s="142"/>
      <c r="G25" s="2"/>
    </row>
    <row r="26" spans="1:7" ht="25.5" customHeight="1" x14ac:dyDescent="0.25">
      <c r="A26" s="53"/>
      <c r="B26" s="54" t="s">
        <v>98</v>
      </c>
      <c r="C26" s="55">
        <f>COUNTIF(C11:C24,'Summary and sign-off'!A45)</f>
        <v>0</v>
      </c>
      <c r="D26" s="14"/>
      <c r="E26" s="15"/>
      <c r="F26" s="16"/>
    </row>
    <row r="27" spans="1:7" ht="25.5" customHeight="1" x14ac:dyDescent="0.25">
      <c r="A27" s="53"/>
      <c r="B27" s="54" t="s">
        <v>99</v>
      </c>
      <c r="C27" s="55">
        <f>COUNTIF(C11:C24,'Summary and sign-off'!A46)</f>
        <v>0</v>
      </c>
      <c r="D27" s="14"/>
      <c r="E27" s="15"/>
      <c r="F27" s="16"/>
    </row>
    <row r="28" spans="1:7" x14ac:dyDescent="0.2">
      <c r="A28" s="17"/>
      <c r="B28" s="18"/>
      <c r="C28" s="17"/>
      <c r="D28" s="19"/>
      <c r="E28" s="19"/>
      <c r="F28" s="17"/>
    </row>
    <row r="29" spans="1:7" x14ac:dyDescent="0.2">
      <c r="A29" s="18" t="s">
        <v>219</v>
      </c>
      <c r="B29" s="18"/>
      <c r="C29" s="18"/>
      <c r="D29" s="18"/>
      <c r="E29" s="18"/>
      <c r="F29" s="18"/>
    </row>
    <row r="30" spans="1:7" ht="12.6" customHeight="1" x14ac:dyDescent="0.2">
      <c r="A30" s="20" t="s">
        <v>180</v>
      </c>
      <c r="B30" s="17"/>
      <c r="C30" s="17"/>
      <c r="D30" s="17"/>
      <c r="E30" s="17"/>
    </row>
    <row r="31" spans="1:7" x14ac:dyDescent="0.2">
      <c r="A31" s="20" t="s">
        <v>80</v>
      </c>
      <c r="B31" s="19"/>
      <c r="C31" s="17"/>
      <c r="D31" s="17"/>
      <c r="E31" s="17"/>
      <c r="F31" s="17"/>
    </row>
    <row r="32" spans="1:7" x14ac:dyDescent="0.2">
      <c r="A32" s="20" t="s">
        <v>231</v>
      </c>
      <c r="B32" s="21"/>
      <c r="C32" s="21"/>
      <c r="D32" s="21"/>
      <c r="E32" s="21"/>
      <c r="F32" s="21"/>
    </row>
    <row r="33" spans="1:6" ht="12.75" customHeight="1" x14ac:dyDescent="0.2">
      <c r="A33" s="20" t="s">
        <v>232</v>
      </c>
      <c r="B33" s="17"/>
      <c r="C33" s="17"/>
      <c r="D33" s="17"/>
      <c r="E33" s="17"/>
      <c r="F33" s="17"/>
    </row>
    <row r="34" spans="1:6" ht="12.95" customHeight="1" x14ac:dyDescent="0.2">
      <c r="A34" s="20" t="s">
        <v>233</v>
      </c>
      <c r="B34" s="17"/>
      <c r="C34" s="17"/>
      <c r="D34" s="17"/>
      <c r="E34" s="17"/>
      <c r="F34" s="17"/>
    </row>
    <row r="35" spans="1:6" x14ac:dyDescent="0.2">
      <c r="A35" s="20" t="s">
        <v>234</v>
      </c>
      <c r="C35" s="17"/>
      <c r="D35" s="17"/>
      <c r="E35" s="17"/>
      <c r="F35" s="17"/>
    </row>
    <row r="36" spans="1:6" ht="12.75" customHeight="1" x14ac:dyDescent="0.2">
      <c r="A36" s="20" t="s">
        <v>203</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fe5d3422-d9dd-445a-a09e-4ef6652ad33b">ARAWAI-356151885-10977</_dlc_DocId>
    <_dlc_DocIdUrl xmlns="fe5d3422-d9dd-445a-a09e-4ef6652ad33b">
      <Url>https://taumataarowai.sharepoint.com/sites/DMS_FinanceandProcurement/_layouts/15/DocIdRedir.aspx?ID=ARAWAI-356151885-10977</Url>
      <Description>ARAWAI-356151885-10977</Description>
    </_dlc_DocIdUrl>
    <i0f84bba906045b4af568ee102a52dcb xmlns="fe5d3422-d9dd-445a-a09e-4ef6652ad33b">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05fd5f58-2b7f-4552-8e16-a68828bf36d2</TermId>
        </TermInfo>
      </Terms>
    </i0f84bba906045b4af568ee102a52dcb>
    <lcf76f155ced4ddcb4097134ff3c332f xmlns="3c71c886-187b-4cc6-8691-d25cf1fd3ad5">
      <Terms xmlns="http://schemas.microsoft.com/office/infopath/2007/PartnerControls"/>
    </lcf76f155ced4ddcb4097134ff3c332f>
    <TaxCatchAll xmlns="fe5d3422-d9dd-445a-a09e-4ef6652ad33b">
      <Value>7</Value>
    </TaxCatchAll>
    <_Flow_SignoffStatus xmlns="3c71c886-187b-4cc6-8691-d25cf1fd3ad5" xsi:nil="true"/>
    <SharedWithUsers xmlns="fe5d3422-d9dd-445a-a09e-4ef6652ad33b">
      <UserInfo>
        <DisplayName>Ken Smart</DisplayName>
        <AccountId>87</AccountId>
        <AccountType/>
      </UserInfo>
      <UserInfo>
        <DisplayName>Nehalkumar patel</DisplayName>
        <AccountId>157</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C861730F541E94580000BF2E6A54FFC" ma:contentTypeVersion="151" ma:contentTypeDescription="Create a new document." ma:contentTypeScope="" ma:versionID="5dd61c0f0e988ba157d38fad1494ca5f">
  <xsd:schema xmlns:xsd="http://www.w3.org/2001/XMLSchema" xmlns:xs="http://www.w3.org/2001/XMLSchema" xmlns:p="http://schemas.microsoft.com/office/2006/metadata/properties" xmlns:ns2="fe5d3422-d9dd-445a-a09e-4ef6652ad33b" xmlns:ns3="3c71c886-187b-4cc6-8691-d25cf1fd3ad5" targetNamespace="http://schemas.microsoft.com/office/2006/metadata/properties" ma:root="true" ma:fieldsID="21d19c87e19f3be7384b721883f0b0af" ns2:_="" ns3:_="">
    <xsd:import namespace="fe5d3422-d9dd-445a-a09e-4ef6652ad33b"/>
    <xsd:import namespace="3c71c886-187b-4cc6-8691-d25cf1fd3ad5"/>
    <xsd:element name="properties">
      <xsd:complexType>
        <xsd:sequence>
          <xsd:element name="documentManagement">
            <xsd:complexType>
              <xsd:all>
                <xsd:element ref="ns2:i0f84bba906045b4af568ee102a52dcb" minOccurs="0"/>
                <xsd:element ref="ns2:TaxCatchAll" minOccurs="0"/>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lcf76f155ced4ddcb4097134ff3c332f" minOccurs="0"/>
                <xsd:element ref="ns3:MediaServiceLocation"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d3422-d9dd-445a-a09e-4ef6652ad33b" elementFormDefault="qualified">
    <xsd:import namespace="http://schemas.microsoft.com/office/2006/documentManagement/types"/>
    <xsd:import namespace="http://schemas.microsoft.com/office/infopath/2007/PartnerControls"/>
    <xsd:element name="i0f84bba906045b4af568ee102a52dcb" ma:index="9" nillable="true" ma:taxonomy="true" ma:internalName="i0f84bba906045b4af568ee102a52dcb" ma:taxonomyFieldName="RevIMBCS" ma:displayName="Record Classification" ma:indexed="true" ma:default="7;#Monitoring and Reporting|05fd5f58-2b7f-4552-8e16-a68828bf36d2" ma:fieldId="{20f84bba-9060-45b4-af56-8ee102a52dcb}" ma:sspId="bd04e065-e87d-43b4-b1aa-988c790d3800" ma:termSetId="8cd2d7f0-9d76-455f-ae25-96860f5827ca" ma:anchorId="991d03b8-57c8-4028-8297-553f7f3f7ae1" ma:open="false" ma:isKeyword="false">
      <xsd:complexType>
        <xsd:sequence>
          <xsd:element ref="pc:Terms" minOccurs="0" maxOccurs="1"/>
        </xsd:sequence>
      </xsd:complexType>
    </xsd:element>
    <xsd:element name="TaxCatchAll" ma:index="10" nillable="true" ma:displayName="Taxonomy Catch All Column" ma:hidden="true" ma:list="{5b2f3077-4f97-4788-9a6a-0ae6a9c57b78}" ma:internalName="TaxCatchAll" ma:showField="CatchAllData" ma:web="fe5d3422-d9dd-445a-a09e-4ef6652ad33b">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71c886-187b-4cc6-8691-d25cf1fd3ad5"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d04e065-e87d-43b4-b1aa-988c790d3800"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openxmlformats.org/package/2006/metadata/core-properties"/>
    <ds:schemaRef ds:uri="http://purl.org/dc/dcmitype/"/>
    <ds:schemaRef ds:uri="http://purl.org/dc/elements/1.1/"/>
    <ds:schemaRef ds:uri="http://purl.org/dc/terms/"/>
    <ds:schemaRef ds:uri="http://www.w3.org/XML/1998/namespace"/>
    <ds:schemaRef ds:uri="3c71c886-187b-4cc6-8691-d25cf1fd3ad5"/>
    <ds:schemaRef ds:uri="http://schemas.microsoft.com/office/2006/documentManagement/types"/>
    <ds:schemaRef ds:uri="http://schemas.microsoft.com/office/infopath/2007/PartnerControls"/>
    <ds:schemaRef ds:uri="fe5d3422-d9dd-445a-a09e-4ef6652ad33b"/>
  </ds:schemaRefs>
</ds:datastoreItem>
</file>

<file path=customXml/itemProps4.xml><?xml version="1.0" encoding="utf-8"?>
<ds:datastoreItem xmlns:ds="http://schemas.openxmlformats.org/officeDocument/2006/customXml" ds:itemID="{0F04C973-0477-48F5-AC5D-DEE4D447E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5d3422-d9dd-445a-a09e-4ef6652ad33b"/>
    <ds:schemaRef ds:uri="3c71c886-187b-4cc6-8691-d25cf1fd3a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5504caa-b431-4354-826f-a0777a9bdb8d}" enabled="1" method="Standard" siteId="{75c87bf0-6130-4555-b9fa-e4cf3539f0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Natasha Peers</cp:lastModifiedBy>
  <cp:revision/>
  <dcterms:created xsi:type="dcterms:W3CDTF">2010-10-17T20:59:02Z</dcterms:created>
  <dcterms:modified xsi:type="dcterms:W3CDTF">2025-07-30T03:35:50Z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0x0101003C861730F541E94580000BF2E6A54FFC</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54ac03ab-71aa-4508-b500-925321de3a20</vt:lpwstr>
  </property>
  <property fmtid="{D5CDD505-2E9C-101B-9397-08002B2CF9AE}" pid="10" name="SharedWithUsers">
    <vt:lpwstr>87;#Ken Smart;#157;#Nehalkumar patel</vt:lpwstr>
  </property>
  <property fmtid="{D5CDD505-2E9C-101B-9397-08002B2CF9AE}" pid="11" name="RevIMBCS">
    <vt:lpwstr>7;#Monitoring and Reporting|05fd5f58-2b7f-4552-8e16-a68828bf36d2</vt:lpwstr>
  </property>
  <property fmtid="{D5CDD505-2E9C-101B-9397-08002B2CF9AE}" pid="12" name="MediaServiceImageTags">
    <vt:lpwstr/>
  </property>
</Properties>
</file>